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autoCompressPictures="0"/>
  <xr:revisionPtr revIDLastSave="0" documentId="13_ncr:1_{C04DAF84-1BBB-41B1-B0E5-D5D983692D83}" xr6:coauthVersionLast="47" xr6:coauthVersionMax="47" xr10:uidLastSave="{00000000-0000-0000-0000-000000000000}"/>
  <bookViews>
    <workbookView xWindow="-28920" yWindow="-45" windowWidth="29040" windowHeight="15720" xr2:uid="{00000000-000D-0000-FFFF-FFFF00000000}"/>
  </bookViews>
  <sheets>
    <sheet name="（別紙１）事業実施報告書" sheetId="29" r:id="rId1"/>
    <sheet name="（別紙2）購入計画書" sheetId="28" r:id="rId2"/>
    <sheet name="（別紙１）事業実施報告書 (記載例)" sheetId="25" r:id="rId3"/>
    <sheet name="（別紙2）購入計画書  (記載例)" sheetId="27" r:id="rId4"/>
  </sheets>
  <definedNames>
    <definedName name="ｂ">#REF!</definedName>
    <definedName name="Ｃ_鉱業_採石業_砂利採取業">#REF!</definedName>
    <definedName name="ｄ">#REF!</definedName>
    <definedName name="Ｄ_建設業">#REF!</definedName>
    <definedName name="Ｅ_製造業">#REF!</definedName>
    <definedName name="ｆ">#REF!</definedName>
    <definedName name="Ｆ_電気_ガス_熱供給_水道業">#REF!</definedName>
    <definedName name="ｇ">#REF!</definedName>
    <definedName name="Ｇ_情報通信業">#REF!</definedName>
    <definedName name="ｈ">#REF!</definedName>
    <definedName name="Ｈ_運輸業_郵便業">#REF!</definedName>
    <definedName name="Ｉ_卸売業_小売業">#REF!</definedName>
    <definedName name="ｊ">#REF!</definedName>
    <definedName name="Ｊ_金融業_保険業">#REF!</definedName>
    <definedName name="ｋ">#REF!</definedName>
    <definedName name="Ｋ_不動産業_物品賃貸業">#REF!</definedName>
    <definedName name="ｌ">#REF!</definedName>
    <definedName name="Ｌ_学術研究_専門・技術サービス業">#REF!</definedName>
    <definedName name="Ｍ_宿泊業_飲食サービス業">#REF!</definedName>
    <definedName name="ｎ">#REF!</definedName>
    <definedName name="Ｎ_生活関連サービス業・娯楽業">#REF!</definedName>
    <definedName name="Ｏ_教育_学習支援業">#REF!</definedName>
    <definedName name="Ｐ_医療_福祉">#REF!</definedName>
    <definedName name="_xlnm.Print_Area" localSheetId="0">'（別紙１）事業実施報告書'!$A$1:$D$48</definedName>
    <definedName name="_xlnm.Print_Area" localSheetId="2">'（別紙１）事業実施報告書 (記載例)'!$A$1:$D$48</definedName>
    <definedName name="_xlnm.Print_Area" localSheetId="1">'（別紙2）購入計画書'!$A$1:$J$85</definedName>
    <definedName name="_xlnm.Print_Area" localSheetId="3">'（別紙2）購入計画書  (記載例)'!$A$1:$J$40</definedName>
    <definedName name="Ｑ_複合サービス事業">#REF!</definedName>
    <definedName name="Ｒ_サービス業_他に分類されないもの">#REF!</definedName>
    <definedName name="R_サービス業【他に分類されないもの】">#REF!</definedName>
    <definedName name="rrrr">#REF!</definedName>
    <definedName name="Ｔ_分類不能の産業">#REF!</definedName>
    <definedName name="ｖ">#REF!</definedName>
    <definedName name="ｘ">#REF!</definedName>
    <definedName name="ｚ">#REF!</definedName>
    <definedName name="申請例">#REF!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8" l="1"/>
  <c r="F59" i="28"/>
  <c r="F60" i="28"/>
  <c r="F61" i="28"/>
  <c r="F62" i="28"/>
  <c r="F63" i="28"/>
  <c r="F64" i="28"/>
  <c r="F65" i="28"/>
  <c r="F66" i="28"/>
  <c r="F67" i="28"/>
  <c r="F68" i="28"/>
  <c r="I59" i="28"/>
  <c r="I60" i="28"/>
  <c r="I61" i="28"/>
  <c r="I62" i="28"/>
  <c r="I63" i="28"/>
  <c r="I64" i="28"/>
  <c r="I65" i="28"/>
  <c r="I66" i="28"/>
  <c r="I67" i="28"/>
  <c r="I68"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I10" i="28"/>
  <c r="I11" i="28"/>
  <c r="I12" i="28"/>
  <c r="I13" i="28"/>
  <c r="I14" i="28"/>
  <c r="I15" i="28"/>
  <c r="I16" i="28"/>
  <c r="I17" i="28"/>
  <c r="I18" i="28"/>
  <c r="I19" i="28"/>
  <c r="I20" i="28"/>
  <c r="I21" i="28"/>
  <c r="I22" i="28"/>
  <c r="I23" i="28"/>
  <c r="I24" i="28"/>
  <c r="I25" i="28"/>
  <c r="I26" i="28"/>
  <c r="I27" i="28"/>
  <c r="I28" i="28"/>
  <c r="I29" i="28"/>
  <c r="I30" i="28"/>
  <c r="I31" i="28"/>
  <c r="I32" i="28"/>
  <c r="I33" i="28"/>
  <c r="I34" i="28"/>
  <c r="I35" i="28"/>
  <c r="I36" i="28"/>
  <c r="F37" i="28"/>
  <c r="F38" i="28"/>
  <c r="F39" i="28"/>
  <c r="F40" i="28"/>
  <c r="F41" i="28"/>
  <c r="F42" i="28"/>
  <c r="F43" i="28"/>
  <c r="F44" i="28"/>
  <c r="F45" i="28"/>
  <c r="F46" i="28"/>
  <c r="F47" i="28"/>
  <c r="F48" i="28"/>
  <c r="F49" i="28"/>
  <c r="I37" i="28"/>
  <c r="I38" i="28"/>
  <c r="I39" i="28"/>
  <c r="I40" i="28"/>
  <c r="I41" i="28"/>
  <c r="I42" i="28"/>
  <c r="I43" i="28"/>
  <c r="I44" i="28"/>
  <c r="I45" i="28"/>
  <c r="I46" i="28"/>
  <c r="I47" i="28"/>
  <c r="I48" i="28"/>
  <c r="I49" i="28"/>
  <c r="J69" i="28"/>
  <c r="D73" i="28" s="1"/>
  <c r="H69" i="28"/>
  <c r="B73" i="28" s="1"/>
  <c r="E73" i="28" s="1"/>
  <c r="G69" i="28"/>
  <c r="D72" i="28" s="1"/>
  <c r="E69" i="28"/>
  <c r="B72" i="28" s="1"/>
  <c r="E72" i="28" s="1"/>
  <c r="I58" i="28"/>
  <c r="F58" i="28"/>
  <c r="I57" i="28"/>
  <c r="F57" i="28"/>
  <c r="I56" i="28"/>
  <c r="F56" i="28"/>
  <c r="I55" i="28"/>
  <c r="F55" i="28"/>
  <c r="I54" i="28"/>
  <c r="F54" i="28"/>
  <c r="I53" i="28"/>
  <c r="F53" i="28"/>
  <c r="I52" i="28"/>
  <c r="F52" i="28"/>
  <c r="I51" i="28"/>
  <c r="F51" i="28"/>
  <c r="I50" i="28"/>
  <c r="F50" i="28"/>
  <c r="F9" i="28"/>
  <c r="F9" i="27"/>
  <c r="I11" i="27"/>
  <c r="I9" i="27"/>
  <c r="I14" i="27"/>
  <c r="I15" i="27"/>
  <c r="I16" i="27"/>
  <c r="I17" i="27"/>
  <c r="I18" i="27"/>
  <c r="I19" i="27"/>
  <c r="I20" i="27"/>
  <c r="I21" i="27"/>
  <c r="I22" i="27"/>
  <c r="I23" i="27"/>
  <c r="I10" i="27"/>
  <c r="I12" i="27"/>
  <c r="I13" i="27"/>
  <c r="F10" i="27"/>
  <c r="F11" i="27"/>
  <c r="F12" i="27"/>
  <c r="F13" i="27"/>
  <c r="F14" i="27"/>
  <c r="F15" i="27"/>
  <c r="F16" i="27"/>
  <c r="F17" i="27"/>
  <c r="F18" i="27"/>
  <c r="F19" i="27"/>
  <c r="F20" i="27"/>
  <c r="F21" i="27"/>
  <c r="F22" i="27"/>
  <c r="F23" i="27"/>
  <c r="H24" i="27"/>
  <c r="B28" i="27" s="1"/>
  <c r="G72" i="28" l="1"/>
  <c r="I72" i="28" s="1"/>
  <c r="G24" i="27"/>
  <c r="D27" i="27" s="1"/>
  <c r="J24" i="27"/>
  <c r="D28" i="27" s="1"/>
  <c r="E28" i="27" s="1"/>
  <c r="G74" i="28" l="1"/>
  <c r="I74" i="28" s="1"/>
  <c r="C12" i="29" s="1"/>
  <c r="B17" i="29" s="1"/>
  <c r="B15" i="29" s="1"/>
  <c r="E24" i="27"/>
  <c r="B27" i="27" l="1"/>
  <c r="E27" i="27" l="1"/>
  <c r="G27" i="27" s="1"/>
  <c r="I27" i="27" l="1"/>
  <c r="G29" i="27"/>
  <c r="I29" i="27" s="1"/>
  <c r="C12" i="25" s="1"/>
  <c r="B17" i="25" l="1"/>
  <c r="B15" i="25" s="1"/>
</calcChain>
</file>

<file path=xl/sharedStrings.xml><?xml version="1.0" encoding="utf-8"?>
<sst xmlns="http://schemas.openxmlformats.org/spreadsheetml/2006/main" count="204" uniqueCount="109">
  <si>
    <t>申請者</t>
    <rPh sb="0" eb="3">
      <t>シンセイシャ</t>
    </rPh>
    <phoneticPr fontId="3"/>
  </si>
  <si>
    <t>住所</t>
    <rPh sb="0" eb="2">
      <t>ジュウショ</t>
    </rPh>
    <phoneticPr fontId="3"/>
  </si>
  <si>
    <t>電話番号等</t>
    <rPh sb="0" eb="4">
      <t>デンワバンゴウ</t>
    </rPh>
    <rPh sb="4" eb="5">
      <t>ナド</t>
    </rPh>
    <phoneticPr fontId="3"/>
  </si>
  <si>
    <t>担当者等連絡先</t>
    <rPh sb="0" eb="3">
      <t>タントウシャ</t>
    </rPh>
    <rPh sb="3" eb="4">
      <t>ナド</t>
    </rPh>
    <rPh sb="4" eb="7">
      <t>レンラクサキ</t>
    </rPh>
    <phoneticPr fontId="3"/>
  </si>
  <si>
    <t>住所（書類送付先）</t>
    <rPh sb="0" eb="2">
      <t>ジュウショ</t>
    </rPh>
    <rPh sb="3" eb="5">
      <t>ショルイ</t>
    </rPh>
    <rPh sb="5" eb="8">
      <t>ソウフサキ</t>
    </rPh>
    <phoneticPr fontId="3"/>
  </si>
  <si>
    <t>代表者役職・氏名</t>
    <rPh sb="0" eb="3">
      <t>ダイヒョウシャ</t>
    </rPh>
    <rPh sb="3" eb="5">
      <t>ヤクショク</t>
    </rPh>
    <rPh sb="6" eb="8">
      <t>シメイ</t>
    </rPh>
    <phoneticPr fontId="2"/>
  </si>
  <si>
    <t>担当者役職・氏名</t>
    <rPh sb="0" eb="2">
      <t>タントウ</t>
    </rPh>
    <rPh sb="2" eb="3">
      <t>シャ</t>
    </rPh>
    <rPh sb="3" eb="5">
      <t>ヤクショク</t>
    </rPh>
    <rPh sb="6" eb="8">
      <t>シメイ</t>
    </rPh>
    <phoneticPr fontId="3"/>
  </si>
  <si>
    <t>　</t>
  </si>
  <si>
    <t>①</t>
    <phoneticPr fontId="3"/>
  </si>
  <si>
    <t>②</t>
    <phoneticPr fontId="3"/>
  </si>
  <si>
    <t>③</t>
    <phoneticPr fontId="3"/>
  </si>
  <si>
    <t>④</t>
    <phoneticPr fontId="3"/>
  </si>
  <si>
    <t>特等</t>
    <rPh sb="0" eb="2">
      <t>トクトウ</t>
    </rPh>
    <phoneticPr fontId="10"/>
  </si>
  <si>
    <t>1等</t>
    <rPh sb="1" eb="2">
      <t>トウ</t>
    </rPh>
    <phoneticPr fontId="10"/>
  </si>
  <si>
    <t>2等</t>
    <rPh sb="1" eb="2">
      <t>トウ</t>
    </rPh>
    <phoneticPr fontId="10"/>
  </si>
  <si>
    <t>3等</t>
  </si>
  <si>
    <t>等外</t>
    <rPh sb="0" eb="2">
      <t>トウガイ</t>
    </rPh>
    <phoneticPr fontId="9"/>
  </si>
  <si>
    <t>補助金交付
申請額</t>
    <rPh sb="0" eb="2">
      <t>ホジョ</t>
    </rPh>
    <rPh sb="2" eb="3">
      <t>キン</t>
    </rPh>
    <rPh sb="3" eb="5">
      <t>コウフ</t>
    </rPh>
    <rPh sb="6" eb="9">
      <t>シンセ</t>
    </rPh>
    <phoneticPr fontId="10"/>
  </si>
  <si>
    <t>申請額</t>
    <rPh sb="0" eb="3">
      <t>シンセイガク</t>
    </rPh>
    <phoneticPr fontId="3"/>
  </si>
  <si>
    <t>メール</t>
  </si>
  <si>
    <r>
      <rPr>
        <b/>
        <sz val="12"/>
        <rFont val="ＭＳ 明朝"/>
        <family val="1"/>
        <charset val="128"/>
      </rPr>
      <t>添付書類等</t>
    </r>
    <r>
      <rPr>
        <sz val="12"/>
        <rFont val="ＭＳ 明朝"/>
        <family val="1"/>
        <charset val="128"/>
      </rPr>
      <t>（添付する必要書類等を確認のうえ、□にチェック☑してください）</t>
    </r>
    <rPh sb="4" eb="5">
      <t>ナド</t>
    </rPh>
    <rPh sb="14" eb="15">
      <t>ナド</t>
    </rPh>
    <phoneticPr fontId="2"/>
  </si>
  <si>
    <t>交付申請額</t>
    <rPh sb="0" eb="5">
      <t>コウフシンセイガク</t>
    </rPh>
    <phoneticPr fontId="3"/>
  </si>
  <si>
    <t>自己資金</t>
    <rPh sb="0" eb="4">
      <t>ジコシキン</t>
    </rPh>
    <phoneticPr fontId="3"/>
  </si>
  <si>
    <t>借入金</t>
    <rPh sb="0" eb="3">
      <t>シャクニュウキン</t>
    </rPh>
    <phoneticPr fontId="3"/>
  </si>
  <si>
    <t>本補助金</t>
    <rPh sb="0" eb="4">
      <t>ホンホジョキン</t>
    </rPh>
    <phoneticPr fontId="3"/>
  </si>
  <si>
    <t>その他</t>
    <rPh sb="2" eb="3">
      <t>タ</t>
    </rPh>
    <phoneticPr fontId="3"/>
  </si>
  <si>
    <t>合計</t>
    <rPh sb="0" eb="2">
      <t>ゴウケイ</t>
    </rPh>
    <phoneticPr fontId="3"/>
  </si>
  <si>
    <t>備考</t>
    <rPh sb="0" eb="2">
      <t>ビコウ</t>
    </rPh>
    <phoneticPr fontId="3"/>
  </si>
  <si>
    <t>資金調達先：</t>
    <rPh sb="0" eb="5">
      <t>シキンチョウタツサキ</t>
    </rPh>
    <phoneticPr fontId="3"/>
  </si>
  <si>
    <t>千円未満切捨</t>
    <rPh sb="0" eb="4">
      <t>センエンミマン</t>
    </rPh>
    <rPh sb="4" eb="6">
      <t>キリス</t>
    </rPh>
    <phoneticPr fontId="3"/>
  </si>
  <si>
    <t>事業実施報告書</t>
    <phoneticPr fontId="3"/>
  </si>
  <si>
    <t>変更事業実施計画書</t>
    <phoneticPr fontId="3"/>
  </si>
  <si>
    <t>事業実施計画書　　</t>
    <phoneticPr fontId="3"/>
  </si>
  <si>
    <t>　　県税納税証明書</t>
    <rPh sb="2" eb="4">
      <t>ケンゼイ</t>
    </rPh>
    <rPh sb="4" eb="9">
      <t>ノウゼイショウメイショ</t>
    </rPh>
    <phoneticPr fontId="3"/>
  </si>
  <si>
    <t>補助対象に要する経費の内訳（税抜）</t>
    <rPh sb="0" eb="2">
      <t>ホジョ</t>
    </rPh>
    <rPh sb="2" eb="4">
      <t>タイショウ</t>
    </rPh>
    <rPh sb="5" eb="6">
      <t>ヨウ</t>
    </rPh>
    <rPh sb="8" eb="10">
      <t>ケイヒ</t>
    </rPh>
    <rPh sb="11" eb="13">
      <t>ウチワケ</t>
    </rPh>
    <rPh sb="14" eb="16">
      <t>ゼイヌ</t>
    </rPh>
    <phoneticPr fontId="3"/>
  </si>
  <si>
    <t>金額</t>
    <rPh sb="0" eb="2">
      <t>キンガク</t>
    </rPh>
    <phoneticPr fontId="3"/>
  </si>
  <si>
    <t>事業者名</t>
    <rPh sb="0" eb="4">
      <t>ジギョウシャメイ</t>
    </rPh>
    <phoneticPr fontId="3"/>
  </si>
  <si>
    <t>別紙２補助対象経費と同額</t>
    <rPh sb="0" eb="2">
      <t>ベッシ</t>
    </rPh>
    <rPh sb="3" eb="9">
      <t>ホジョタイショウケイヒ</t>
    </rPh>
    <rPh sb="10" eb="12">
      <t>ドウガク</t>
    </rPh>
    <phoneticPr fontId="3"/>
  </si>
  <si>
    <t>【交付申請】</t>
    <phoneticPr fontId="3"/>
  </si>
  <si>
    <t>【実績報告】</t>
    <rPh sb="1" eb="5">
      <t>ジッセキホウコク</t>
    </rPh>
    <phoneticPr fontId="3"/>
  </si>
  <si>
    <t>別紙２（購入計画書）</t>
    <rPh sb="0" eb="2">
      <t>ベッシ</t>
    </rPh>
    <rPh sb="4" eb="9">
      <t>コウニュウケイカクショ</t>
    </rPh>
    <phoneticPr fontId="4"/>
  </si>
  <si>
    <t>690-8501</t>
    <phoneticPr fontId="4"/>
  </si>
  <si>
    <t>代表取締役</t>
    <rPh sb="0" eb="5">
      <t>ダイヒョウトリシマリヤク</t>
    </rPh>
    <phoneticPr fontId="4"/>
  </si>
  <si>
    <t>株式会社〇〇酒造</t>
    <rPh sb="0" eb="4">
      <t>カブシキガイシャ</t>
    </rPh>
    <rPh sb="6" eb="8">
      <t>シュゾウ</t>
    </rPh>
    <phoneticPr fontId="4"/>
  </si>
  <si>
    <t>〇割上昇している状況。品質・供給の安定化のために720mlは〇年後までに〇割、</t>
    <rPh sb="1" eb="2">
      <t>ワリ</t>
    </rPh>
    <rPh sb="2" eb="4">
      <t>ジョウショウ</t>
    </rPh>
    <rPh sb="8" eb="10">
      <t>ジョウキョウ</t>
    </rPh>
    <rPh sb="11" eb="13">
      <t>ヒンシツ</t>
    </rPh>
    <rPh sb="14" eb="16">
      <t>キョウキュウ</t>
    </rPh>
    <rPh sb="17" eb="20">
      <t>アンテイカ</t>
    </rPh>
    <rPh sb="31" eb="33">
      <t>ネンゴ</t>
    </rPh>
    <rPh sb="37" eb="38">
      <t>ワリ</t>
    </rPh>
    <phoneticPr fontId="4"/>
  </si>
  <si>
    <t>一升瓶については、〇年後までに〇割価格を上昇させる。</t>
    <rPh sb="10" eb="12">
      <t>ネンゴ</t>
    </rPh>
    <rPh sb="16" eb="17">
      <t>ワリ</t>
    </rPh>
    <rPh sb="17" eb="19">
      <t>カカク</t>
    </rPh>
    <rPh sb="20" eb="22">
      <t>ジョウショウ</t>
    </rPh>
    <phoneticPr fontId="4"/>
  </si>
  <si>
    <t>県産原料米購入計画書</t>
    <rPh sb="0" eb="1">
      <t>ケン</t>
    </rPh>
    <rPh sb="1" eb="2">
      <t>サン</t>
    </rPh>
    <rPh sb="2" eb="5">
      <t>ゲンリョウマイ</t>
    </rPh>
    <rPh sb="5" eb="7">
      <t>コウニュウ</t>
    </rPh>
    <rPh sb="7" eb="10">
      <t>ケイカクショ</t>
    </rPh>
    <phoneticPr fontId="4"/>
  </si>
  <si>
    <t>２．「R6年度の購入価格」「R7年度の購入価格」は、税抜価格を記入してください。</t>
    <rPh sb="5" eb="7">
      <t>ネンド</t>
    </rPh>
    <rPh sb="16" eb="18">
      <t>ネンド</t>
    </rPh>
    <phoneticPr fontId="9"/>
  </si>
  <si>
    <t>４．「購入数量」は玄米数量で記載してください。玄米以外の状態で購入した場合は玄米数量に換算して記載してください。</t>
    <rPh sb="3" eb="5">
      <t>コウニュウ</t>
    </rPh>
    <rPh sb="5" eb="6">
      <t>スウ</t>
    </rPh>
    <rPh sb="6" eb="7">
      <t>リョウ</t>
    </rPh>
    <rPh sb="9" eb="11">
      <t>ゲンマイ</t>
    </rPh>
    <rPh sb="11" eb="13">
      <t>スウリョウ</t>
    </rPh>
    <rPh sb="14" eb="16">
      <t>キサイ</t>
    </rPh>
    <rPh sb="23" eb="25">
      <t>ゲンマイ</t>
    </rPh>
    <rPh sb="25" eb="27">
      <t>イガイ</t>
    </rPh>
    <rPh sb="28" eb="30">
      <t>ジョウタイ</t>
    </rPh>
    <rPh sb="31" eb="33">
      <t>コウニュウ</t>
    </rPh>
    <rPh sb="35" eb="37">
      <t>バアイ</t>
    </rPh>
    <rPh sb="38" eb="40">
      <t>ゲンマイ</t>
    </rPh>
    <rPh sb="40" eb="42">
      <t>スウリョウ</t>
    </rPh>
    <rPh sb="43" eb="45">
      <t>カンザン</t>
    </rPh>
    <rPh sb="47" eb="49">
      <t>キサイ</t>
    </rPh>
    <phoneticPr fontId="2"/>
  </si>
  <si>
    <t>５．支払明細、請求書、納品書など記載した内容が確認できる資料を添付してください。</t>
    <rPh sb="2" eb="6">
      <t>シハライメイサイ</t>
    </rPh>
    <rPh sb="7" eb="10">
      <t>セイキュウショ</t>
    </rPh>
    <rPh sb="11" eb="14">
      <t>ノウヒンショ</t>
    </rPh>
    <rPh sb="16" eb="18">
      <t>キサイ</t>
    </rPh>
    <rPh sb="20" eb="22">
      <t>ナイヨウ</t>
    </rPh>
    <rPh sb="23" eb="25">
      <t>カクニン</t>
    </rPh>
    <rPh sb="28" eb="30">
      <t>シリョウ</t>
    </rPh>
    <rPh sb="31" eb="33">
      <t>テンプ</t>
    </rPh>
    <phoneticPr fontId="2"/>
  </si>
  <si>
    <t>　　（資料がないものについては、補助対象外となるため記載しないでください。）</t>
    <rPh sb="3" eb="5">
      <t>シリョウ</t>
    </rPh>
    <rPh sb="16" eb="20">
      <t>ホジョタイショウ</t>
    </rPh>
    <rPh sb="20" eb="21">
      <t>ガイ</t>
    </rPh>
    <rPh sb="26" eb="28">
      <t>キサイ</t>
    </rPh>
    <phoneticPr fontId="2"/>
  </si>
  <si>
    <t xml:space="preserve">   （小数点第２位以下を切り捨て、小数点第１位までの数値を記載してください。）</t>
    <rPh sb="4" eb="7">
      <t>ショウスウテン</t>
    </rPh>
    <rPh sb="7" eb="8">
      <t>ダイ</t>
    </rPh>
    <rPh sb="9" eb="12">
      <t>イイカ</t>
    </rPh>
    <rPh sb="13" eb="14">
      <t>キ</t>
    </rPh>
    <rPh sb="15" eb="16">
      <t>ス</t>
    </rPh>
    <rPh sb="18" eb="21">
      <t>ショウスウテン</t>
    </rPh>
    <rPh sb="21" eb="22">
      <t>ダイ</t>
    </rPh>
    <rPh sb="23" eb="24">
      <t>イ</t>
    </rPh>
    <rPh sb="27" eb="29">
      <t>スウチ</t>
    </rPh>
    <rPh sb="30" eb="32">
      <t>キサイ</t>
    </rPh>
    <phoneticPr fontId="4"/>
  </si>
  <si>
    <t>雄町</t>
    <rPh sb="0" eb="2">
      <t>オマチ</t>
    </rPh>
    <phoneticPr fontId="4"/>
  </si>
  <si>
    <t>朝日</t>
    <rPh sb="0" eb="2">
      <t>アサヒ</t>
    </rPh>
    <phoneticPr fontId="4"/>
  </si>
  <si>
    <t>アケボノ</t>
    <phoneticPr fontId="4"/>
  </si>
  <si>
    <t>県産品販路拡大支援事業補助金（原料米価格高騰対策）</t>
    <rPh sb="0" eb="3">
      <t>ケンサンピン</t>
    </rPh>
    <rPh sb="3" eb="11">
      <t>ハンロカクダイシエンジギョウ</t>
    </rPh>
    <rPh sb="11" eb="14">
      <t>ホジョキン</t>
    </rPh>
    <rPh sb="15" eb="18">
      <t>ゲンリョウマイ</t>
    </rPh>
    <rPh sb="18" eb="20">
      <t>カカク</t>
    </rPh>
    <rPh sb="20" eb="24">
      <t>コウトウタイサク</t>
    </rPh>
    <phoneticPr fontId="3"/>
  </si>
  <si>
    <t>岡山県〇〇市〇〇</t>
    <rPh sb="0" eb="3">
      <t>オカヤマケン</t>
    </rPh>
    <rPh sb="5" eb="6">
      <t>シ</t>
    </rPh>
    <phoneticPr fontId="4"/>
  </si>
  <si>
    <t>086-111-1111</t>
    <phoneticPr fontId="4"/>
  </si>
  <si>
    <t>086-222-2222</t>
    <phoneticPr fontId="4"/>
  </si>
  <si>
    <t>価格転嫁に向けた事業計画方針</t>
    <rPh sb="0" eb="2">
      <t>カカク</t>
    </rPh>
    <rPh sb="5" eb="6">
      <t>ム</t>
    </rPh>
    <rPh sb="8" eb="12">
      <t>ジギョウケイカク</t>
    </rPh>
    <rPh sb="12" eb="14">
      <t>ホウシン</t>
    </rPh>
    <phoneticPr fontId="3"/>
  </si>
  <si>
    <t>集計</t>
  </si>
  <si>
    <t>　　県産原料米購入計画書(別紙２）</t>
    <rPh sb="13" eb="15">
      <t>ベッシ</t>
    </rPh>
    <phoneticPr fontId="3"/>
  </si>
  <si>
    <t>※原料米（岡山県産米に限る。）について記載してください。</t>
    <rPh sb="1" eb="3">
      <t>ゲンリョウ</t>
    </rPh>
    <rPh sb="3" eb="4">
      <t>コメ</t>
    </rPh>
    <rPh sb="5" eb="10">
      <t>オカヤマケンサンマイ</t>
    </rPh>
    <rPh sb="11" eb="12">
      <t>カギ</t>
    </rPh>
    <rPh sb="19" eb="21">
      <t>キサイ</t>
    </rPh>
    <phoneticPr fontId="9"/>
  </si>
  <si>
    <t>岡山　太郎</t>
    <rPh sb="0" eb="2">
      <t>オカヤマ</t>
    </rPh>
    <rPh sb="3" eb="5">
      <t>タロウ</t>
    </rPh>
    <phoneticPr fontId="4"/>
  </si>
  <si>
    <t>資材・エネルギーの物価上昇に加え、原料米の仕入れ価格高騰に伴い、原価が</t>
    <rPh sb="0" eb="2">
      <t>シザイ</t>
    </rPh>
    <rPh sb="9" eb="13">
      <t>ブッカジョウショウ</t>
    </rPh>
    <rPh sb="14" eb="15">
      <t>クワ</t>
    </rPh>
    <rPh sb="17" eb="20">
      <t>ゲンリョウマイ</t>
    </rPh>
    <rPh sb="21" eb="23">
      <t>シイ</t>
    </rPh>
    <rPh sb="24" eb="26">
      <t>カカク</t>
    </rPh>
    <rPh sb="26" eb="28">
      <t>コウトウ</t>
    </rPh>
    <rPh sb="29" eb="30">
      <t>トモナ</t>
    </rPh>
    <rPh sb="32" eb="34">
      <t>ゲンカ</t>
    </rPh>
    <phoneticPr fontId="4"/>
  </si>
  <si>
    <t>一方、資材を共通規格化し、年〇百万円のコスト削減を見込む。</t>
    <rPh sb="0" eb="2">
      <t>イッポウ</t>
    </rPh>
    <rPh sb="3" eb="5">
      <t>シザイ</t>
    </rPh>
    <rPh sb="6" eb="11">
      <t>キョウツウキカクカ</t>
    </rPh>
    <rPh sb="13" eb="14">
      <t>ネン</t>
    </rPh>
    <rPh sb="15" eb="18">
      <t>ヒャクマンエン</t>
    </rPh>
    <rPh sb="22" eb="24">
      <t>サクゲン</t>
    </rPh>
    <rPh sb="25" eb="27">
      <t>ミコ</t>
    </rPh>
    <phoneticPr fontId="4"/>
  </si>
  <si>
    <t>～を行うなど物流を効率化し、年〇百万円のコスト削減を見込む。</t>
    <rPh sb="2" eb="3">
      <t>オコナ</t>
    </rPh>
    <rPh sb="6" eb="8">
      <t>ブツリュウ</t>
    </rPh>
    <rPh sb="9" eb="12">
      <t>コウリツカ</t>
    </rPh>
    <rPh sb="14" eb="15">
      <t>ネン</t>
    </rPh>
    <rPh sb="16" eb="19">
      <t>ヒャクマンエン</t>
    </rPh>
    <rPh sb="23" eb="25">
      <t>サクゲン</t>
    </rPh>
    <rPh sb="26" eb="28">
      <t>ミコ</t>
    </rPh>
    <phoneticPr fontId="4"/>
  </si>
  <si>
    <t>銘柄</t>
  </si>
  <si>
    <t>等級</t>
  </si>
  <si>
    <t>購入先</t>
  </si>
  <si>
    <t>　　令和６年産原料米の購入にかかる証憑書類等</t>
    <rPh sb="2" eb="4">
      <t>レイワ</t>
    </rPh>
    <rPh sb="5" eb="6">
      <t>ネン</t>
    </rPh>
    <rPh sb="6" eb="7">
      <t>サン</t>
    </rPh>
    <rPh sb="7" eb="10">
      <t>ゲンリョウマイ</t>
    </rPh>
    <rPh sb="11" eb="13">
      <t>コウニュウ</t>
    </rPh>
    <phoneticPr fontId="3"/>
  </si>
  <si>
    <t>　　令和７年産原料米の購入にかかる証憑書類等</t>
    <rPh sb="2" eb="4">
      <t>レイワ</t>
    </rPh>
    <rPh sb="5" eb="6">
      <t>ネン</t>
    </rPh>
    <rPh sb="6" eb="7">
      <t>サン</t>
    </rPh>
    <rPh sb="7" eb="10">
      <t>ゲンリョウマイ</t>
    </rPh>
    <rPh sb="11" eb="13">
      <t>コウニュウ</t>
    </rPh>
    <phoneticPr fontId="3"/>
  </si>
  <si>
    <t>R6年産原料米購入数量
（60kg）
(単位:俵)</t>
    <phoneticPr fontId="4"/>
  </si>
  <si>
    <t>R6年産
原料米
購入価格
（60kg）
（税抜）
(単位:円)</t>
    <phoneticPr fontId="4"/>
  </si>
  <si>
    <t>①×②</t>
    <phoneticPr fontId="4"/>
  </si>
  <si>
    <t>③×④</t>
    <phoneticPr fontId="4"/>
  </si>
  <si>
    <t>購入数量　計(A)</t>
    <rPh sb="0" eb="2">
      <t>コウニュウ</t>
    </rPh>
    <rPh sb="2" eb="4">
      <t>スウリョウ</t>
    </rPh>
    <rPh sb="5" eb="6">
      <t>ケイ</t>
    </rPh>
    <phoneticPr fontId="10"/>
  </si>
  <si>
    <t>単価(B)/(A)</t>
    <rPh sb="0" eb="2">
      <t>タンカ</t>
    </rPh>
    <phoneticPr fontId="4"/>
  </si>
  <si>
    <t>R6</t>
    <phoneticPr fontId="4"/>
  </si>
  <si>
    <t>R7</t>
    <phoneticPr fontId="4"/>
  </si>
  <si>
    <t>R6年産
原料米
購入額
（税抜）
(単位:円)</t>
    <rPh sb="11" eb="12">
      <t>ガク</t>
    </rPh>
    <phoneticPr fontId="4"/>
  </si>
  <si>
    <t>購入額　計(B)</t>
    <rPh sb="0" eb="2">
      <t>コウニュウ</t>
    </rPh>
    <rPh sb="2" eb="3">
      <t>ガク</t>
    </rPh>
    <rPh sb="4" eb="5">
      <t>ケイ</t>
    </rPh>
    <phoneticPr fontId="10"/>
  </si>
  <si>
    <t>価格上昇分(C)</t>
    <rPh sb="0" eb="2">
      <t>カカク</t>
    </rPh>
    <rPh sb="2" eb="4">
      <t>ジョウショウ</t>
    </rPh>
    <rPh sb="4" eb="5">
      <t>ブン</t>
    </rPh>
    <phoneticPr fontId="4"/>
  </si>
  <si>
    <t>１．上の表で行が足りない場合は追加してください。</t>
    <rPh sb="2" eb="3">
      <t>ウエ</t>
    </rPh>
    <rPh sb="4" eb="5">
      <t>ヒョウ</t>
    </rPh>
    <rPh sb="6" eb="7">
      <t>ギョウ</t>
    </rPh>
    <rPh sb="8" eb="9">
      <t>タ</t>
    </rPh>
    <rPh sb="12" eb="14">
      <t>バアイ</t>
    </rPh>
    <rPh sb="15" eb="17">
      <t>ツイカ</t>
    </rPh>
    <phoneticPr fontId="9"/>
  </si>
  <si>
    <t>補助上限額
R6購入数量×4,000円
又は800万円</t>
    <rPh sb="0" eb="2">
      <t>ホジョ</t>
    </rPh>
    <rPh sb="2" eb="5">
      <t>ジョウゲンガク</t>
    </rPh>
    <rPh sb="8" eb="12">
      <t>コウニュウスウリョウ</t>
    </rPh>
    <rPh sb="18" eb="19">
      <t>エン</t>
    </rPh>
    <rPh sb="20" eb="21">
      <t>マタ</t>
    </rPh>
    <rPh sb="25" eb="27">
      <t>マンエン</t>
    </rPh>
    <phoneticPr fontId="4"/>
  </si>
  <si>
    <t>製造している米を主たる原料とする県産品</t>
    <phoneticPr fontId="3"/>
  </si>
  <si>
    <t>清酒、甘酒</t>
    <rPh sb="0" eb="2">
      <t>セイシュ</t>
    </rPh>
    <rPh sb="3" eb="5">
      <t>アマザケ</t>
    </rPh>
    <phoneticPr fontId="4"/>
  </si>
  <si>
    <t>誓約事項</t>
    <rPh sb="0" eb="4">
      <t>セイヤクジコウ</t>
    </rPh>
    <phoneticPr fontId="3"/>
  </si>
  <si>
    <t>　如何なる理由があっても本事業の期限内に事業完了・実績報告ができなかった場合は補助対象外となることを確認し承諾します。</t>
    <phoneticPr fontId="3"/>
  </si>
  <si>
    <t>　本申請に関する記載事項に虚偽ではありません。記載内容に不正、虚偽があった場合は補助金返還も含め全責任を負います。</t>
    <phoneticPr fontId="3"/>
  </si>
  <si>
    <t>　当社は、みなし大企業ではありません。</t>
    <rPh sb="1" eb="3">
      <t>トウシャ</t>
    </rPh>
    <rPh sb="8" eb="11">
      <t>ダイキギョウ</t>
    </rPh>
    <phoneticPr fontId="3"/>
  </si>
  <si>
    <t>　当社は、前年度において上記の商品の売上額が全体の50％以上を占めます。</t>
    <rPh sb="1" eb="3">
      <t>トウシャ</t>
    </rPh>
    <rPh sb="5" eb="8">
      <t>ゼンネンド</t>
    </rPh>
    <rPh sb="12" eb="14">
      <t>ジョウキ</t>
    </rPh>
    <rPh sb="15" eb="17">
      <t>ショウヒン</t>
    </rPh>
    <rPh sb="18" eb="19">
      <t>ウ</t>
    </rPh>
    <rPh sb="19" eb="20">
      <t>ア</t>
    </rPh>
    <rPh sb="20" eb="21">
      <t>ガク</t>
    </rPh>
    <rPh sb="22" eb="24">
      <t>ゼンタイ</t>
    </rPh>
    <rPh sb="28" eb="30">
      <t>イジョウ</t>
    </rPh>
    <rPh sb="31" eb="32">
      <t>シ</t>
    </rPh>
    <phoneticPr fontId="3"/>
  </si>
  <si>
    <t>アグリネットサービス</t>
    <phoneticPr fontId="4"/>
  </si>
  <si>
    <t>パールライス</t>
    <phoneticPr fontId="4"/>
  </si>
  <si>
    <t>岡山県主食集荷商業協同組合</t>
    <rPh sb="0" eb="3">
      <t>オカヤマケン</t>
    </rPh>
    <rPh sb="3" eb="5">
      <t>シュショク</t>
    </rPh>
    <rPh sb="5" eb="7">
      <t>シュウカ</t>
    </rPh>
    <rPh sb="7" eb="9">
      <t>ショウギョウ</t>
    </rPh>
    <rPh sb="9" eb="11">
      <t>キョウドウ</t>
    </rPh>
    <rPh sb="11" eb="13">
      <t>クミアイ</t>
    </rPh>
    <phoneticPr fontId="4"/>
  </si>
  <si>
    <t>生産者　岡山　太郎</t>
    <rPh sb="0" eb="3">
      <t>セイサンシャ</t>
    </rPh>
    <rPh sb="4" eb="6">
      <t>オカヤマ</t>
    </rPh>
    <phoneticPr fontId="4"/>
  </si>
  <si>
    <t>加工用米</t>
    <rPh sb="0" eb="3">
      <t>カコウヨウ</t>
    </rPh>
    <rPh sb="3" eb="4">
      <t>マイ</t>
    </rPh>
    <phoneticPr fontId="9"/>
  </si>
  <si>
    <t>補助単価(D)
(C) 　＊上限4,000円</t>
    <rPh sb="0" eb="4">
      <t>ホジョタンカ</t>
    </rPh>
    <rPh sb="10" eb="12">
      <t>ジョウゲン</t>
    </rPh>
    <rPh sb="11" eb="12">
      <t>エン</t>
    </rPh>
    <rPh sb="15" eb="16">
      <t>エン</t>
    </rPh>
    <rPh sb="17" eb="18">
      <t>エン</t>
    </rPh>
    <phoneticPr fontId="10"/>
  </si>
  <si>
    <t>R7年産原料米購入（予定）数量
（60kg）
(単位:俵)</t>
    <rPh sb="10" eb="12">
      <t>ヨテイ</t>
    </rPh>
    <phoneticPr fontId="4"/>
  </si>
  <si>
    <t>R7年産
原料米
購入（予定）価格
（60kg）
（税抜）
(単位:円)</t>
    <phoneticPr fontId="4"/>
  </si>
  <si>
    <t>R7年産
原料米
購入（予定）額
（税抜）
(単位:円)</t>
    <phoneticPr fontId="4"/>
  </si>
  <si>
    <t>その他</t>
    <rPh sb="2" eb="3">
      <t>タ</t>
    </rPh>
    <phoneticPr fontId="4"/>
  </si>
  <si>
    <t>　添付してください。</t>
    <phoneticPr fontId="4"/>
  </si>
  <si>
    <t>６．中小企業等協同組合が行う協同購買により購入したものは、各協同組合が発行する証明書に記載された内容を転記の上、証明書を</t>
    <rPh sb="2" eb="7">
      <t>チュウショウキギョウトウ</t>
    </rPh>
    <rPh sb="12" eb="13">
      <t>オコナ</t>
    </rPh>
    <rPh sb="14" eb="16">
      <t>キョウドウ</t>
    </rPh>
    <rPh sb="16" eb="18">
      <t>コウバイ</t>
    </rPh>
    <rPh sb="21" eb="23">
      <t>コウニュウ</t>
    </rPh>
    <rPh sb="29" eb="30">
      <t>カク</t>
    </rPh>
    <rPh sb="30" eb="32">
      <t>キョウドウ</t>
    </rPh>
    <rPh sb="32" eb="34">
      <t>クミアイ</t>
    </rPh>
    <rPh sb="35" eb="37">
      <t>ハッコウ</t>
    </rPh>
    <rPh sb="39" eb="42">
      <t>ショウメイショ</t>
    </rPh>
    <rPh sb="43" eb="45">
      <t>キサイ</t>
    </rPh>
    <rPh sb="48" eb="50">
      <t>ナイヨウ</t>
    </rPh>
    <rPh sb="51" eb="53">
      <t>テンキ</t>
    </rPh>
    <rPh sb="54" eb="55">
      <t>ウエ</t>
    </rPh>
    <phoneticPr fontId="2"/>
  </si>
  <si>
    <t>別紙１（事業実施計画書／変更後事業実施計画書／事業実施報告書）</t>
    <rPh sb="0" eb="2">
      <t>ベッシ</t>
    </rPh>
    <rPh sb="4" eb="8">
      <t>ジギョウジッシ</t>
    </rPh>
    <rPh sb="8" eb="11">
      <t>ケイカクショ</t>
    </rPh>
    <rPh sb="12" eb="14">
      <t>ヘンコウ</t>
    </rPh>
    <rPh sb="14" eb="15">
      <t>ゴ</t>
    </rPh>
    <rPh sb="15" eb="19">
      <t>ジギョウジッシ</t>
    </rPh>
    <rPh sb="19" eb="22">
      <t>ケイカクショ</t>
    </rPh>
    <rPh sb="23" eb="27">
      <t>ジギョウジッシ</t>
    </rPh>
    <rPh sb="27" eb="30">
      <t>ホウコクショ</t>
    </rPh>
    <phoneticPr fontId="3"/>
  </si>
  <si>
    <t>変更後事業実施計画書</t>
    <rPh sb="2" eb="3">
      <t>ゴ</t>
    </rPh>
    <phoneticPr fontId="3"/>
  </si>
  <si>
    <t>３．「R6年産原料米購入数量」は令和７年１２月３１日までに購入した数量を、「R7年産原料米購入数量」は令和８年１２月３１日までに</t>
    <rPh sb="16" eb="18">
      <t>レイワ</t>
    </rPh>
    <rPh sb="19" eb="20">
      <t>ネン</t>
    </rPh>
    <rPh sb="22" eb="23">
      <t>ガツ</t>
    </rPh>
    <rPh sb="25" eb="26">
      <t>ニチ</t>
    </rPh>
    <rPh sb="29" eb="31">
      <t>コウニュウ</t>
    </rPh>
    <rPh sb="33" eb="35">
      <t>スウリョウ</t>
    </rPh>
    <phoneticPr fontId="2"/>
  </si>
  <si>
    <t>　購入する数量を記載してください。</t>
    <phoneticPr fontId="4"/>
  </si>
  <si>
    <t>〒 　　　　　住所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</si>
</sst>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quot;俵&quot;;[Red]\-0.0&quot;俵&quot;;0.0&quot;俵&quot;"/>
    <numFmt numFmtId="178" formatCode="#,##0&quot;円&quot;;[Red]\-#,##0&quot;円&quot;"/>
    <numFmt numFmtId="179" formatCode="0.0_);[Red]\(0.0\)"/>
  </numFmts>
  <fonts count="36" x14ac:knownFonts="1">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6"/>
      <name val="ＭＳ Ｐ明朝"/>
      <family val="1"/>
      <charset val="128"/>
    </font>
    <font>
      <sz val="12"/>
      <name val="ＭＳ 明朝"/>
      <family val="1"/>
      <charset val="128"/>
    </font>
    <font>
      <sz val="12"/>
      <color rgb="FF000000"/>
      <name val="ＭＳ 明朝"/>
      <family val="1"/>
      <charset val="128"/>
    </font>
    <font>
      <b/>
      <sz val="12"/>
      <name val="ＭＳ 明朝"/>
      <family val="1"/>
      <charset val="128"/>
    </font>
    <font>
      <sz val="11"/>
      <name val="ＭＳ Ｐゴシック"/>
      <family val="3"/>
    </font>
    <font>
      <sz val="6"/>
      <name val="ＭＳ Ｐゴシック"/>
      <family val="3"/>
    </font>
    <font>
      <sz val="6"/>
      <name val="游ゴシック"/>
      <family val="3"/>
    </font>
    <font>
      <b/>
      <sz val="12"/>
      <color rgb="FF000000"/>
      <name val="ＭＳ ゴシック"/>
      <family val="3"/>
      <charset val="128"/>
    </font>
    <font>
      <u/>
      <sz val="10"/>
      <color theme="10"/>
      <name val="Times New Roman"/>
      <family val="1"/>
    </font>
    <font>
      <sz val="12"/>
      <color rgb="FFFF0000"/>
      <name val="ＭＳ 明朝"/>
      <family val="1"/>
      <charset val="128"/>
    </font>
    <font>
      <sz val="11"/>
      <color theme="1" tint="0.14999847407452621"/>
      <name val="游ゴシック"/>
      <family val="3"/>
      <charset val="128"/>
      <scheme val="minor"/>
    </font>
    <font>
      <sz val="9"/>
      <color theme="1" tint="0.14999847407452621"/>
      <name val="游ゴシック"/>
      <family val="3"/>
      <charset val="128"/>
      <scheme val="minor"/>
    </font>
    <font>
      <sz val="10"/>
      <color theme="1" tint="0.14999847407452621"/>
      <name val="游ゴシック"/>
      <family val="3"/>
      <charset val="128"/>
      <scheme val="minor"/>
    </font>
    <font>
      <sz val="8"/>
      <color theme="1" tint="0.14999847407452621"/>
      <name val="游ゴシック"/>
      <family val="3"/>
      <charset val="128"/>
      <scheme val="minor"/>
    </font>
    <font>
      <sz val="10"/>
      <color rgb="FFFF0000"/>
      <name val="游ゴシック"/>
      <family val="3"/>
      <charset val="128"/>
      <scheme val="minor"/>
    </font>
    <font>
      <sz val="10"/>
      <color rgb="FF000000"/>
      <name val="游ゴシック"/>
      <family val="3"/>
      <charset val="128"/>
      <scheme val="minor"/>
    </font>
    <font>
      <b/>
      <sz val="10"/>
      <color theme="1" tint="0.14999847407452621"/>
      <name val="游ゴシック"/>
      <family val="3"/>
      <charset val="128"/>
      <scheme val="minor"/>
    </font>
    <font>
      <sz val="10"/>
      <name val="游ゴシック"/>
      <family val="3"/>
      <charset val="128"/>
      <scheme val="minor"/>
    </font>
    <font>
      <b/>
      <sz val="10"/>
      <color rgb="FF000000"/>
      <name val="游ゴシック"/>
      <family val="3"/>
      <charset val="128"/>
      <scheme val="minor"/>
    </font>
    <font>
      <sz val="11"/>
      <color rgb="FF000000"/>
      <name val="ＭＳ 明朝"/>
      <family val="1"/>
      <charset val="128"/>
    </font>
    <font>
      <sz val="11"/>
      <color rgb="FFFF0000"/>
      <name val="ＭＳ 明朝"/>
      <family val="1"/>
      <charset val="128"/>
    </font>
    <font>
      <sz val="11"/>
      <color rgb="FFFF0000"/>
      <name val="Times New Roman"/>
      <family val="1"/>
    </font>
    <font>
      <sz val="8"/>
      <name val="游ゴシック"/>
      <family val="3"/>
      <charset val="128"/>
      <scheme val="minor"/>
    </font>
    <font>
      <b/>
      <sz val="10"/>
      <name val="游ゴシック"/>
      <family val="3"/>
      <charset val="128"/>
      <scheme val="minor"/>
    </font>
    <font>
      <sz val="11"/>
      <name val="游ゴシック"/>
      <family val="3"/>
      <charset val="128"/>
      <scheme val="minor"/>
    </font>
    <font>
      <sz val="10"/>
      <name val="Times New Roman"/>
      <family val="1"/>
    </font>
    <font>
      <sz val="9"/>
      <name val="游ゴシック"/>
      <family val="3"/>
      <charset val="128"/>
      <scheme val="minor"/>
    </font>
    <font>
      <b/>
      <sz val="12"/>
      <name val="ＭＳ ゴシック"/>
      <family val="3"/>
      <charset val="128"/>
    </font>
    <font>
      <sz val="11"/>
      <name val="ＭＳ 明朝"/>
      <family val="1"/>
      <charset val="128"/>
    </font>
    <font>
      <sz val="11"/>
      <name val="Times New Roman"/>
      <family val="1"/>
    </font>
    <font>
      <sz val="11"/>
      <name val="ＭＳ Ｐ明朝"/>
      <family val="1"/>
      <charset val="128"/>
    </font>
    <font>
      <sz val="10"/>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s>
  <cellStyleXfs count="6">
    <xf numFmtId="0" fontId="0" fillId="0" borderId="0"/>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2" fillId="0" borderId="0" applyNumberFormat="0" applyFill="0" applyBorder="0" applyAlignment="0" applyProtection="0"/>
  </cellStyleXfs>
  <cellXfs count="260">
    <xf numFmtId="0" fontId="0" fillId="0" borderId="0" xfId="0"/>
    <xf numFmtId="38" fontId="5" fillId="0" borderId="0" xfId="1" applyFont="1" applyBorder="1" applyAlignment="1" applyProtection="1">
      <alignment horizontal="left" vertical="center"/>
    </xf>
    <xf numFmtId="0" fontId="6" fillId="0" borderId="0" xfId="0" applyFont="1" applyAlignment="1">
      <alignment vertical="center"/>
    </xf>
    <xf numFmtId="0" fontId="6" fillId="0" borderId="0" xfId="0" applyFont="1"/>
    <xf numFmtId="0" fontId="6" fillId="0" borderId="0" xfId="0" applyFont="1" applyAlignment="1">
      <alignment horizontal="right" vertical="top"/>
    </xf>
    <xf numFmtId="0" fontId="6" fillId="0" borderId="14" xfId="0" applyFont="1" applyBorder="1" applyAlignment="1">
      <alignment horizontal="center" vertical="center"/>
    </xf>
    <xf numFmtId="0" fontId="11" fillId="0" borderId="0" xfId="0" applyFont="1" applyAlignment="1">
      <alignment horizontal="center" vertical="center"/>
    </xf>
    <xf numFmtId="0" fontId="6" fillId="0" borderId="1" xfId="0" applyFont="1" applyBorder="1" applyAlignment="1">
      <alignment horizontal="center" vertical="center"/>
    </xf>
    <xf numFmtId="38" fontId="5" fillId="0" borderId="0" xfId="1" applyFont="1" applyAlignment="1" applyProtection="1">
      <alignment horizontal="left" vertical="center"/>
    </xf>
    <xf numFmtId="38" fontId="5" fillId="0" borderId="0" xfId="1" applyFont="1" applyAlignment="1">
      <alignment horizontal="left" vertical="center"/>
    </xf>
    <xf numFmtId="178" fontId="6" fillId="0" borderId="1" xfId="1" applyNumberFormat="1" applyFont="1" applyBorder="1" applyAlignment="1">
      <alignment horizontal="center" vertical="center"/>
    </xf>
    <xf numFmtId="0" fontId="11" fillId="0" borderId="0" xfId="0" applyFont="1" applyAlignment="1">
      <alignment horizontal="right" vertical="center"/>
    </xf>
    <xf numFmtId="0" fontId="13" fillId="0" borderId="0" xfId="0" applyFont="1" applyAlignment="1">
      <alignment vertical="center"/>
    </xf>
    <xf numFmtId="178" fontId="13" fillId="0" borderId="1" xfId="1" applyNumberFormat="1" applyFont="1" applyBorder="1" applyAlignment="1"/>
    <xf numFmtId="0" fontId="14" fillId="0" borderId="0" xfId="2" applyFont="1">
      <alignment vertical="center"/>
    </xf>
    <xf numFmtId="0" fontId="14" fillId="0" borderId="0" xfId="2" applyFont="1" applyAlignment="1">
      <alignment horizontal="left" vertical="center"/>
    </xf>
    <xf numFmtId="0" fontId="14" fillId="0" borderId="0" xfId="2" applyFont="1" applyAlignment="1">
      <alignment horizontal="center" vertical="center"/>
    </xf>
    <xf numFmtId="38" fontId="14" fillId="0" borderId="0" xfId="3" applyFont="1" applyFill="1" applyAlignment="1">
      <alignment horizontal="right" vertical="center"/>
    </xf>
    <xf numFmtId="0" fontId="14" fillId="0" borderId="1" xfId="2" applyFont="1" applyBorder="1" applyAlignment="1">
      <alignment horizontal="center" vertical="center"/>
    </xf>
    <xf numFmtId="176" fontId="14" fillId="0" borderId="0" xfId="3" applyNumberFormat="1" applyFont="1" applyBorder="1" applyAlignment="1">
      <alignment horizontal="left" vertical="center" shrinkToFit="1"/>
    </xf>
    <xf numFmtId="176" fontId="14" fillId="0" borderId="0" xfId="3" applyNumberFormat="1" applyFont="1" applyBorder="1" applyAlignment="1">
      <alignment vertical="center" shrinkToFit="1"/>
    </xf>
    <xf numFmtId="176" fontId="14" fillId="0" borderId="0" xfId="3" applyNumberFormat="1" applyFont="1" applyAlignment="1">
      <alignment horizontal="left" vertical="center" shrinkToFit="1"/>
    </xf>
    <xf numFmtId="176" fontId="14" fillId="0" borderId="0" xfId="3" applyNumberFormat="1" applyFont="1" applyAlignment="1">
      <alignment vertical="center" shrinkToFit="1"/>
    </xf>
    <xf numFmtId="38" fontId="15" fillId="0" borderId="0" xfId="3" applyFont="1" applyBorder="1" applyAlignment="1">
      <alignment vertical="center"/>
    </xf>
    <xf numFmtId="38" fontId="15" fillId="0" borderId="0" xfId="3" applyFont="1" applyBorder="1" applyAlignment="1">
      <alignment horizontal="left" vertical="center"/>
    </xf>
    <xf numFmtId="38" fontId="15" fillId="0" borderId="0" xfId="3" applyFont="1" applyAlignment="1">
      <alignment vertical="center"/>
    </xf>
    <xf numFmtId="38" fontId="17" fillId="0" borderId="0" xfId="3" applyFont="1" applyAlignment="1">
      <alignment horizontal="right" vertical="center"/>
    </xf>
    <xf numFmtId="0" fontId="15" fillId="0" borderId="0" xfId="2" applyFont="1">
      <alignment vertical="center"/>
    </xf>
    <xf numFmtId="0" fontId="21" fillId="0" borderId="13" xfId="0" applyFont="1" applyBorder="1" applyAlignment="1">
      <alignment horizontal="center" vertical="center"/>
    </xf>
    <xf numFmtId="0" fontId="21" fillId="0" borderId="13" xfId="0" applyFont="1" applyBorder="1" applyAlignment="1">
      <alignment horizontal="center" vertical="center" shrinkToFit="1"/>
    </xf>
    <xf numFmtId="38" fontId="20" fillId="0" borderId="0" xfId="3" applyFont="1" applyAlignment="1">
      <alignment horizontal="center" vertical="center"/>
    </xf>
    <xf numFmtId="0" fontId="20" fillId="0" borderId="0" xfId="2" applyFont="1" applyAlignment="1">
      <alignment horizontal="center" vertical="center"/>
    </xf>
    <xf numFmtId="176" fontId="16" fillId="0" borderId="6" xfId="2"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7" fillId="3" borderId="1" xfId="0" applyNumberFormat="1" applyFont="1" applyFill="1" applyBorder="1" applyAlignment="1">
      <alignment horizontal="center" vertical="top" wrapText="1"/>
    </xf>
    <xf numFmtId="179" fontId="18" fillId="0" borderId="13" xfId="0" applyNumberFormat="1" applyFont="1" applyBorder="1" applyAlignment="1">
      <alignment vertical="center" shrinkToFit="1"/>
    </xf>
    <xf numFmtId="0" fontId="18" fillId="0" borderId="13" xfId="0" applyFont="1" applyBorder="1" applyAlignment="1">
      <alignment vertical="center" shrinkToFit="1"/>
    </xf>
    <xf numFmtId="176" fontId="18" fillId="0" borderId="13" xfId="0" applyNumberFormat="1" applyFont="1" applyBorder="1" applyAlignment="1">
      <alignment vertical="center" shrinkToFit="1"/>
    </xf>
    <xf numFmtId="0" fontId="16" fillId="0" borderId="1" xfId="2" applyFont="1" applyBorder="1" applyAlignment="1">
      <alignment vertical="center" textRotation="255" wrapText="1"/>
    </xf>
    <xf numFmtId="178" fontId="20" fillId="0" borderId="1" xfId="2" applyNumberFormat="1" applyFont="1" applyBorder="1" applyAlignment="1">
      <alignment horizontal="center" vertical="center"/>
    </xf>
    <xf numFmtId="0" fontId="0" fillId="0" borderId="6" xfId="0" applyBorder="1" applyAlignment="1">
      <alignment vertical="center"/>
    </xf>
    <xf numFmtId="0" fontId="16" fillId="0" borderId="1" xfId="2" applyFont="1" applyBorder="1" applyAlignment="1">
      <alignment vertical="top" textRotation="255" wrapText="1"/>
    </xf>
    <xf numFmtId="176" fontId="16" fillId="0" borderId="1" xfId="2" applyNumberFormat="1" applyFont="1" applyBorder="1" applyAlignment="1">
      <alignment horizontal="center" vertical="top" wrapText="1"/>
    </xf>
    <xf numFmtId="38" fontId="16" fillId="0" borderId="0" xfId="3" applyFont="1" applyAlignment="1">
      <alignment vertical="top"/>
    </xf>
    <xf numFmtId="0" fontId="16" fillId="0" borderId="0" xfId="2" applyFont="1" applyAlignment="1">
      <alignment horizontal="left" vertical="top"/>
    </xf>
    <xf numFmtId="0" fontId="16" fillId="0" borderId="0" xfId="2" applyFont="1" applyAlignment="1">
      <alignment vertical="top"/>
    </xf>
    <xf numFmtId="0" fontId="6" fillId="0" borderId="29" xfId="0" applyFont="1" applyBorder="1" applyAlignment="1">
      <alignment vertical="center"/>
    </xf>
    <xf numFmtId="0" fontId="13" fillId="0" borderId="30" xfId="0" applyFont="1" applyBorder="1"/>
    <xf numFmtId="0" fontId="6" fillId="0" borderId="32" xfId="0" applyFont="1" applyBorder="1" applyAlignment="1">
      <alignment vertical="center"/>
    </xf>
    <xf numFmtId="0" fontId="13" fillId="0" borderId="33" xfId="0" applyFont="1" applyBorder="1"/>
    <xf numFmtId="0" fontId="6" fillId="0" borderId="35" xfId="0" applyFont="1" applyBorder="1" applyAlignment="1">
      <alignment vertical="center"/>
    </xf>
    <xf numFmtId="176" fontId="16" fillId="0" borderId="13" xfId="0" applyNumberFormat="1" applyFont="1" applyBorder="1" applyAlignment="1">
      <alignment horizontal="center" vertical="center" wrapText="1"/>
    </xf>
    <xf numFmtId="0" fontId="21" fillId="0" borderId="13" xfId="0" applyFont="1" applyBorder="1" applyAlignment="1">
      <alignment horizontal="center" vertical="center" wrapText="1"/>
    </xf>
    <xf numFmtId="176" fontId="26" fillId="3" borderId="1" xfId="0" applyNumberFormat="1" applyFont="1" applyFill="1" applyBorder="1" applyAlignment="1">
      <alignment horizontal="center" vertical="top" wrapText="1"/>
    </xf>
    <xf numFmtId="176" fontId="21" fillId="0" borderId="1" xfId="2" applyNumberFormat="1" applyFont="1" applyBorder="1" applyAlignment="1">
      <alignment vertical="center" shrinkToFit="1"/>
    </xf>
    <xf numFmtId="176" fontId="21" fillId="0" borderId="13" xfId="0" applyNumberFormat="1" applyFont="1" applyBorder="1" applyAlignment="1">
      <alignment vertical="center" shrinkToFit="1"/>
    </xf>
    <xf numFmtId="176" fontId="18" fillId="0" borderId="1" xfId="2" applyNumberFormat="1" applyFont="1" applyBorder="1" applyAlignment="1" applyProtection="1">
      <alignment horizontal="center" vertical="center" wrapText="1"/>
      <protection locked="0"/>
    </xf>
    <xf numFmtId="176" fontId="18" fillId="0" borderId="1" xfId="2" applyNumberFormat="1" applyFont="1" applyBorder="1" applyAlignment="1" applyProtection="1">
      <alignment horizontal="center" vertical="center" shrinkToFit="1"/>
      <protection locked="0"/>
    </xf>
    <xf numFmtId="179" fontId="18" fillId="0" borderId="1" xfId="2" applyNumberFormat="1" applyFont="1" applyBorder="1" applyAlignment="1" applyProtection="1">
      <alignment vertical="center" shrinkToFit="1"/>
      <protection locked="0"/>
    </xf>
    <xf numFmtId="176" fontId="18" fillId="0" borderId="1" xfId="2" applyNumberFormat="1" applyFont="1" applyBorder="1" applyAlignment="1" applyProtection="1">
      <alignment vertical="center" shrinkToFit="1"/>
      <protection locked="0"/>
    </xf>
    <xf numFmtId="0" fontId="28" fillId="0" borderId="0" xfId="2" applyFont="1">
      <alignment vertical="center"/>
    </xf>
    <xf numFmtId="0" fontId="28" fillId="0" borderId="0" xfId="2" applyFont="1" applyAlignment="1">
      <alignment horizontal="left" vertical="center"/>
    </xf>
    <xf numFmtId="0" fontId="28" fillId="0" borderId="0" xfId="2" applyFont="1" applyAlignment="1">
      <alignment horizontal="center" vertical="center"/>
    </xf>
    <xf numFmtId="38" fontId="28" fillId="0" borderId="0" xfId="3" applyFont="1" applyFill="1" applyAlignment="1">
      <alignment horizontal="right" vertical="center"/>
    </xf>
    <xf numFmtId="0" fontId="29" fillId="0" borderId="6" xfId="0" applyFont="1" applyBorder="1" applyAlignment="1">
      <alignment vertical="center"/>
    </xf>
    <xf numFmtId="176" fontId="21" fillId="0" borderId="6" xfId="2" applyNumberFormat="1" applyFont="1" applyBorder="1" applyAlignment="1">
      <alignment horizontal="center" vertical="center"/>
    </xf>
    <xf numFmtId="0" fontId="28" fillId="0" borderId="1" xfId="2" applyFont="1" applyBorder="1" applyAlignment="1">
      <alignment horizontal="center" vertical="center"/>
    </xf>
    <xf numFmtId="176" fontId="21" fillId="0" borderId="13" xfId="0" applyNumberFormat="1" applyFont="1" applyBorder="1" applyAlignment="1">
      <alignment horizontal="center" vertical="center" wrapText="1"/>
    </xf>
    <xf numFmtId="176" fontId="21" fillId="0" borderId="13" xfId="0" applyNumberFormat="1" applyFont="1" applyBorder="1" applyAlignment="1">
      <alignment horizontal="center" vertical="center"/>
    </xf>
    <xf numFmtId="176" fontId="28" fillId="0" borderId="0" xfId="3" applyNumberFormat="1" applyFont="1" applyBorder="1" applyAlignment="1">
      <alignment vertical="center" shrinkToFit="1"/>
    </xf>
    <xf numFmtId="176" fontId="21" fillId="0" borderId="1" xfId="2" applyNumberFormat="1" applyFont="1" applyBorder="1" applyAlignment="1" applyProtection="1">
      <alignment horizontal="center" vertical="center" wrapText="1"/>
      <protection locked="0"/>
    </xf>
    <xf numFmtId="176" fontId="21" fillId="0" borderId="1" xfId="2" applyNumberFormat="1" applyFont="1" applyBorder="1" applyAlignment="1" applyProtection="1">
      <alignment horizontal="center" vertical="center" shrinkToFit="1"/>
      <protection locked="0"/>
    </xf>
    <xf numFmtId="179" fontId="21" fillId="0" borderId="1" xfId="2" applyNumberFormat="1" applyFont="1" applyBorder="1" applyAlignment="1" applyProtection="1">
      <alignment vertical="center" shrinkToFit="1"/>
      <protection locked="0"/>
    </xf>
    <xf numFmtId="176" fontId="21" fillId="0" borderId="1" xfId="2" applyNumberFormat="1" applyFont="1" applyBorder="1" applyAlignment="1" applyProtection="1">
      <alignment vertical="center" shrinkToFit="1"/>
      <protection locked="0"/>
    </xf>
    <xf numFmtId="176" fontId="28" fillId="0" borderId="0" xfId="3" applyNumberFormat="1" applyFont="1" applyBorder="1" applyAlignment="1">
      <alignment horizontal="left" vertical="center" shrinkToFit="1"/>
    </xf>
    <xf numFmtId="176" fontId="28" fillId="0" borderId="0" xfId="3" applyNumberFormat="1" applyFont="1" applyAlignment="1">
      <alignment horizontal="left" vertical="center" shrinkToFit="1"/>
    </xf>
    <xf numFmtId="176" fontId="28" fillId="0" borderId="0" xfId="3" applyNumberFormat="1" applyFont="1" applyAlignment="1">
      <alignment vertical="center" shrinkToFit="1"/>
    </xf>
    <xf numFmtId="179" fontId="21" fillId="0" borderId="13" xfId="0" applyNumberFormat="1" applyFont="1" applyBorder="1" applyAlignment="1">
      <alignment vertical="center" shrinkToFit="1"/>
    </xf>
    <xf numFmtId="0" fontId="21" fillId="0" borderId="13" xfId="0" applyFont="1" applyBorder="1" applyAlignment="1">
      <alignment vertical="center" shrinkToFit="1"/>
    </xf>
    <xf numFmtId="38" fontId="30" fillId="0" borderId="0" xfId="3" applyFont="1" applyBorder="1" applyAlignment="1">
      <alignment horizontal="left" vertical="center"/>
    </xf>
    <xf numFmtId="38" fontId="30" fillId="0" borderId="0" xfId="3" applyFont="1" applyBorder="1" applyAlignment="1">
      <alignment vertical="center"/>
    </xf>
    <xf numFmtId="38" fontId="30" fillId="0" borderId="0" xfId="3" applyFont="1" applyAlignment="1">
      <alignment vertical="center"/>
    </xf>
    <xf numFmtId="0" fontId="21" fillId="0" borderId="1" xfId="2" applyFont="1" applyBorder="1" applyAlignment="1">
      <alignment vertical="top" textRotation="255" wrapText="1"/>
    </xf>
    <xf numFmtId="176" fontId="21" fillId="0" borderId="1" xfId="2" applyNumberFormat="1" applyFont="1" applyBorder="1" applyAlignment="1">
      <alignment horizontal="center" vertical="top" wrapText="1"/>
    </xf>
    <xf numFmtId="0" fontId="21" fillId="0" borderId="0" xfId="2" applyFont="1" applyAlignment="1">
      <alignment horizontal="left" vertical="top"/>
    </xf>
    <xf numFmtId="38" fontId="21" fillId="0" borderId="0" xfId="3" applyFont="1" applyAlignment="1">
      <alignment vertical="top"/>
    </xf>
    <xf numFmtId="0" fontId="21" fillId="0" borderId="0" xfId="2" applyFont="1" applyAlignment="1">
      <alignment vertical="top"/>
    </xf>
    <xf numFmtId="0" fontId="21" fillId="0" borderId="1" xfId="2" applyFont="1" applyBorder="1" applyAlignment="1">
      <alignment vertical="center" textRotation="255" wrapText="1"/>
    </xf>
    <xf numFmtId="178" fontId="27" fillId="0" borderId="1" xfId="2" applyNumberFormat="1" applyFont="1" applyBorder="1" applyAlignment="1">
      <alignment horizontal="center" vertical="center"/>
    </xf>
    <xf numFmtId="0" fontId="27" fillId="0" borderId="0" xfId="2" applyFont="1" applyAlignment="1">
      <alignment horizontal="center" vertical="center"/>
    </xf>
    <xf numFmtId="38" fontId="27" fillId="0" borderId="0" xfId="3" applyFont="1" applyAlignment="1">
      <alignment horizontal="center" vertical="center"/>
    </xf>
    <xf numFmtId="38" fontId="26" fillId="0" borderId="0" xfId="3" applyFont="1" applyAlignment="1">
      <alignment horizontal="right" vertical="center"/>
    </xf>
    <xf numFmtId="0" fontId="30" fillId="0" borderId="0" xfId="2" applyFont="1">
      <alignment vertical="center"/>
    </xf>
    <xf numFmtId="0" fontId="5" fillId="0" borderId="0" xfId="0" applyFont="1" applyAlignment="1">
      <alignment vertical="center"/>
    </xf>
    <xf numFmtId="0" fontId="5" fillId="0" borderId="0" xfId="0" applyFont="1"/>
    <xf numFmtId="0" fontId="5" fillId="0" borderId="0" xfId="0" applyFont="1" applyAlignment="1">
      <alignment horizontal="right" vertical="top"/>
    </xf>
    <xf numFmtId="0" fontId="31" fillId="0" borderId="0" xfId="0" applyFont="1" applyAlignment="1">
      <alignment horizontal="center" vertical="center"/>
    </xf>
    <xf numFmtId="0" fontId="31" fillId="0" borderId="0" xfId="0" applyFont="1" applyAlignment="1">
      <alignment horizontal="right" vertical="center"/>
    </xf>
    <xf numFmtId="0" fontId="5" fillId="0" borderId="29" xfId="0" applyFont="1" applyBorder="1" applyAlignment="1">
      <alignment vertical="center"/>
    </xf>
    <xf numFmtId="0" fontId="5" fillId="0" borderId="32" xfId="0" applyFont="1" applyBorder="1" applyAlignment="1">
      <alignment vertical="center"/>
    </xf>
    <xf numFmtId="0" fontId="5" fillId="0" borderId="35" xfId="0" applyFont="1" applyBorder="1" applyAlignment="1">
      <alignment vertical="center"/>
    </xf>
    <xf numFmtId="0" fontId="5" fillId="0" borderId="14" xfId="0" applyFont="1" applyBorder="1" applyAlignment="1">
      <alignment horizontal="center" vertical="center"/>
    </xf>
    <xf numFmtId="178" fontId="5" fillId="0" borderId="1" xfId="1" applyNumberFormat="1" applyFont="1" applyBorder="1" applyAlignment="1">
      <alignment horizontal="center" vertical="center"/>
    </xf>
    <xf numFmtId="0" fontId="5" fillId="0" borderId="1" xfId="0" applyFont="1" applyBorder="1" applyAlignment="1">
      <alignment horizontal="center" vertical="center"/>
    </xf>
    <xf numFmtId="178" fontId="5" fillId="0" borderId="1" xfId="1" applyNumberFormat="1" applyFont="1" applyBorder="1" applyAlignment="1"/>
    <xf numFmtId="0" fontId="13" fillId="0" borderId="30" xfId="0" applyFont="1" applyBorder="1" applyProtection="1">
      <protection locked="0"/>
    </xf>
    <xf numFmtId="0" fontId="13" fillId="0" borderId="36" xfId="0" applyFont="1" applyBorder="1" applyProtection="1">
      <protection locked="0"/>
    </xf>
    <xf numFmtId="0" fontId="5" fillId="0" borderId="30" xfId="0" applyFont="1" applyBorder="1" applyProtection="1">
      <protection locked="0"/>
    </xf>
    <xf numFmtId="0" fontId="5" fillId="0" borderId="33" xfId="0" applyFont="1" applyBorder="1" applyProtection="1">
      <protection locked="0"/>
    </xf>
    <xf numFmtId="0" fontId="5" fillId="0" borderId="36" xfId="0" applyFont="1" applyBorder="1" applyProtection="1">
      <protection locked="0"/>
    </xf>
    <xf numFmtId="176" fontId="21" fillId="0" borderId="4" xfId="2" applyNumberFormat="1" applyFont="1" applyBorder="1" applyAlignment="1" applyProtection="1">
      <alignment horizontal="center" vertical="center" wrapText="1"/>
      <protection locked="0"/>
    </xf>
    <xf numFmtId="38" fontId="21" fillId="0" borderId="1" xfId="2" applyNumberFormat="1" applyFont="1" applyBorder="1" applyAlignment="1">
      <alignment vertical="center" shrinkToFit="1"/>
    </xf>
    <xf numFmtId="176" fontId="21" fillId="0" borderId="2" xfId="2" applyNumberFormat="1" applyFont="1" applyBorder="1" applyAlignment="1" applyProtection="1">
      <alignment vertical="center" shrinkToFit="1"/>
      <protection locked="0"/>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31" fillId="0" borderId="0" xfId="0" applyFont="1" applyAlignment="1">
      <alignment horizontal="center" vertical="center"/>
    </xf>
    <xf numFmtId="0" fontId="5" fillId="0" borderId="30" xfId="0" applyFont="1" applyBorder="1" applyProtection="1">
      <protection locked="0"/>
    </xf>
    <xf numFmtId="0" fontId="5" fillId="0" borderId="31" xfId="0" applyFont="1" applyBorder="1" applyProtection="1">
      <protection locked="0"/>
    </xf>
    <xf numFmtId="0" fontId="5" fillId="0" borderId="33" xfId="0" applyFont="1" applyBorder="1" applyProtection="1">
      <protection locked="0"/>
    </xf>
    <xf numFmtId="0" fontId="5" fillId="0" borderId="34" xfId="0" applyFont="1" applyBorder="1" applyProtection="1">
      <protection locked="0"/>
    </xf>
    <xf numFmtId="0" fontId="5" fillId="0" borderId="36" xfId="0" applyFont="1" applyBorder="1" applyProtection="1">
      <protection locked="0"/>
    </xf>
    <xf numFmtId="0" fontId="5" fillId="0" borderId="37" xfId="0" applyFont="1" applyBorder="1" applyProtection="1">
      <protection locked="0"/>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178" fontId="5" fillId="0" borderId="39" xfId="1" applyNumberFormat="1" applyFont="1" applyBorder="1" applyAlignment="1">
      <alignment horizontal="center" vertical="center"/>
    </xf>
    <xf numFmtId="178" fontId="5" fillId="0" borderId="40" xfId="1" applyNumberFormat="1" applyFont="1" applyBorder="1" applyAlignment="1">
      <alignment horizontal="center" vertical="center"/>
    </xf>
    <xf numFmtId="178" fontId="5" fillId="0" borderId="1" xfId="1" applyNumberFormat="1" applyFont="1" applyBorder="1" applyAlignment="1">
      <alignment horizontal="center" vertical="center"/>
    </xf>
    <xf numFmtId="178" fontId="5" fillId="0" borderId="1" xfId="1" applyNumberFormat="1" applyFont="1" applyBorder="1" applyAlignment="1">
      <alignment horizontal="center"/>
    </xf>
    <xf numFmtId="178" fontId="5" fillId="0" borderId="1" xfId="1" applyNumberFormat="1" applyFont="1" applyBorder="1" applyAlignment="1">
      <alignment horizontal="left" vertical="center"/>
    </xf>
    <xf numFmtId="178" fontId="5" fillId="0" borderId="1" xfId="1" applyNumberFormat="1" applyFont="1" applyBorder="1" applyAlignment="1">
      <alignment horizontal="left"/>
    </xf>
    <xf numFmtId="0" fontId="32" fillId="0" borderId="22" xfId="0" applyFont="1" applyBorder="1" applyAlignment="1">
      <alignment horizontal="left" wrapText="1" indent="2"/>
    </xf>
    <xf numFmtId="0" fontId="32" fillId="0" borderId="0" xfId="0" applyFont="1" applyAlignment="1">
      <alignment horizontal="left" wrapText="1" indent="2"/>
    </xf>
    <xf numFmtId="0" fontId="32" fillId="0" borderId="5" xfId="0" applyFont="1" applyBorder="1" applyAlignment="1">
      <alignment horizontal="left" wrapText="1" indent="2"/>
    </xf>
    <xf numFmtId="0" fontId="5" fillId="0" borderId="16"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32" fillId="0" borderId="26" xfId="0" applyFont="1" applyBorder="1" applyAlignment="1" applyProtection="1">
      <alignment vertical="center"/>
      <protection locked="0"/>
    </xf>
    <xf numFmtId="0" fontId="33" fillId="0" borderId="27" xfId="0" applyFont="1" applyBorder="1" applyAlignment="1" applyProtection="1">
      <alignment vertical="center"/>
      <protection locked="0"/>
    </xf>
    <xf numFmtId="0" fontId="33" fillId="0" borderId="28" xfId="0" applyFont="1" applyBorder="1" applyAlignment="1" applyProtection="1">
      <alignment vertical="center"/>
      <protection locked="0"/>
    </xf>
    <xf numFmtId="0" fontId="32" fillId="0" borderId="23" xfId="0" applyFont="1" applyBorder="1" applyAlignment="1">
      <alignment horizontal="left" vertical="center" wrapText="1" indent="2"/>
    </xf>
    <xf numFmtId="0" fontId="32" fillId="0" borderId="24" xfId="0" applyFont="1" applyBorder="1" applyAlignment="1">
      <alignment horizontal="left" vertical="center" wrapText="1" indent="2"/>
    </xf>
    <xf numFmtId="0" fontId="32" fillId="0" borderId="25" xfId="0" applyFont="1" applyBorder="1" applyAlignment="1">
      <alignment horizontal="left" vertical="center" wrapText="1" indent="2"/>
    </xf>
    <xf numFmtId="0" fontId="32" fillId="0" borderId="20" xfId="0" applyFont="1" applyBorder="1" applyAlignment="1">
      <alignment horizontal="left" wrapText="1" indent="2"/>
    </xf>
    <xf numFmtId="0" fontId="32" fillId="0" borderId="21" xfId="0" applyFont="1" applyBorder="1" applyAlignment="1">
      <alignment horizontal="left" wrapText="1" indent="2"/>
    </xf>
    <xf numFmtId="0" fontId="32" fillId="0" borderId="15" xfId="0" applyFont="1" applyBorder="1" applyAlignment="1">
      <alignment horizontal="left" wrapText="1" indent="2"/>
    </xf>
    <xf numFmtId="0" fontId="5" fillId="0" borderId="0" xfId="0" applyFont="1"/>
    <xf numFmtId="0" fontId="32" fillId="0" borderId="23" xfId="0" applyFont="1" applyBorder="1" applyAlignment="1">
      <alignment horizontal="left" wrapText="1" indent="2"/>
    </xf>
    <xf numFmtId="0" fontId="32" fillId="0" borderId="24" xfId="0" applyFont="1" applyBorder="1" applyAlignment="1">
      <alignment horizontal="left" wrapText="1" indent="2"/>
    </xf>
    <xf numFmtId="0" fontId="32" fillId="0" borderId="25" xfId="0" applyFont="1" applyBorder="1" applyAlignment="1">
      <alignment horizontal="left" wrapText="1" indent="2"/>
    </xf>
    <xf numFmtId="0" fontId="5" fillId="0" borderId="41" xfId="0" applyFont="1" applyBorder="1" applyProtection="1">
      <protection locked="0"/>
    </xf>
    <xf numFmtId="0" fontId="5" fillId="0" borderId="28" xfId="0" applyFont="1" applyBorder="1" applyProtection="1">
      <protection locked="0"/>
    </xf>
    <xf numFmtId="0" fontId="34" fillId="0" borderId="33" xfId="5" applyFont="1" applyBorder="1" applyAlignment="1" applyProtection="1">
      <alignment horizontal="left"/>
      <protection locked="0"/>
    </xf>
    <xf numFmtId="0" fontId="34" fillId="0" borderId="33" xfId="0" applyFont="1" applyBorder="1" applyAlignment="1" applyProtection="1">
      <alignment horizontal="left"/>
      <protection locked="0"/>
    </xf>
    <xf numFmtId="0" fontId="34" fillId="0" borderId="34" xfId="0" applyFont="1" applyBorder="1" applyAlignment="1" applyProtection="1">
      <alignment horizontal="left"/>
      <protection locked="0"/>
    </xf>
    <xf numFmtId="0" fontId="35" fillId="0" borderId="36" xfId="0" applyFont="1" applyBorder="1" applyAlignment="1" applyProtection="1">
      <alignment horizontal="left"/>
      <protection locked="0"/>
    </xf>
    <xf numFmtId="0" fontId="35" fillId="0" borderId="37" xfId="0" applyFont="1" applyBorder="1" applyAlignment="1" applyProtection="1">
      <alignment horizontal="left"/>
      <protection locked="0"/>
    </xf>
    <xf numFmtId="0" fontId="32" fillId="0" borderId="0" xfId="0" applyFont="1"/>
    <xf numFmtId="0" fontId="32" fillId="0" borderId="0" xfId="0" applyFont="1" applyAlignment="1">
      <alignment vertical="center"/>
    </xf>
    <xf numFmtId="0" fontId="28" fillId="0" borderId="0" xfId="2" applyFont="1" applyAlignment="1">
      <alignment horizontal="center" vertical="center"/>
    </xf>
    <xf numFmtId="0" fontId="29" fillId="0" borderId="0" xfId="0" applyFont="1" applyAlignment="1">
      <alignment horizontal="center" vertical="center"/>
    </xf>
    <xf numFmtId="176" fontId="21" fillId="0" borderId="1" xfId="2" applyNumberFormat="1" applyFont="1" applyBorder="1" applyAlignment="1">
      <alignment horizontal="center" vertical="top" wrapText="1"/>
    </xf>
    <xf numFmtId="0" fontId="21" fillId="0" borderId="1" xfId="0" applyFont="1" applyBorder="1" applyAlignment="1">
      <alignment vertical="top"/>
    </xf>
    <xf numFmtId="0" fontId="21" fillId="0" borderId="1" xfId="2" applyFont="1" applyBorder="1" applyAlignment="1">
      <alignment horizontal="center" vertical="top"/>
    </xf>
    <xf numFmtId="0" fontId="29" fillId="0" borderId="1" xfId="0" applyFont="1" applyBorder="1" applyAlignment="1">
      <alignment horizontal="center" vertical="top"/>
    </xf>
    <xf numFmtId="0" fontId="21" fillId="0" borderId="1" xfId="2" applyFont="1" applyBorder="1" applyAlignment="1">
      <alignment horizontal="center" vertical="top" wrapText="1"/>
    </xf>
    <xf numFmtId="0" fontId="29" fillId="0" borderId="1" xfId="0" applyFont="1" applyBorder="1" applyAlignment="1">
      <alignment vertical="top"/>
    </xf>
    <xf numFmtId="177" fontId="27" fillId="0" borderId="1" xfId="2" applyNumberFormat="1" applyFont="1" applyBorder="1" applyAlignment="1">
      <alignment horizontal="center" vertical="center" wrapText="1"/>
    </xf>
    <xf numFmtId="0" fontId="27" fillId="0" borderId="1" xfId="0" applyFont="1" applyBorder="1" applyAlignment="1">
      <alignment horizontal="center" vertical="center" wrapText="1"/>
    </xf>
    <xf numFmtId="178" fontId="27" fillId="0" borderId="1" xfId="1" applyNumberFormat="1" applyFont="1" applyBorder="1" applyAlignment="1">
      <alignment horizontal="center" vertical="center"/>
    </xf>
    <xf numFmtId="178" fontId="29" fillId="0" borderId="1" xfId="1" applyNumberFormat="1" applyFont="1" applyBorder="1" applyAlignment="1">
      <alignment horizontal="center" vertical="center"/>
    </xf>
    <xf numFmtId="178" fontId="29" fillId="0" borderId="1" xfId="0" applyNumberFormat="1" applyFont="1" applyBorder="1" applyAlignment="1">
      <alignment horizontal="center" vertical="center"/>
    </xf>
    <xf numFmtId="178" fontId="27" fillId="0" borderId="2" xfId="2" applyNumberFormat="1" applyFont="1" applyBorder="1" applyAlignment="1">
      <alignment horizontal="center" vertical="center" wrapText="1"/>
    </xf>
    <xf numFmtId="178" fontId="29" fillId="0" borderId="4" xfId="0" applyNumberFormat="1" applyFont="1" applyBorder="1" applyAlignment="1">
      <alignment vertical="center"/>
    </xf>
    <xf numFmtId="0" fontId="21" fillId="0" borderId="6" xfId="2" applyFont="1" applyBorder="1" applyAlignment="1">
      <alignment vertical="center" textRotation="255" wrapText="1"/>
    </xf>
    <xf numFmtId="0" fontId="29" fillId="0" borderId="19" xfId="0" applyFont="1" applyBorder="1" applyAlignment="1">
      <alignment vertical="center" textRotation="255" wrapText="1"/>
    </xf>
    <xf numFmtId="0" fontId="29" fillId="0" borderId="1" xfId="0" applyFont="1" applyBorder="1" applyAlignment="1">
      <alignment horizontal="center" vertical="center" wrapText="1"/>
    </xf>
    <xf numFmtId="178" fontId="27" fillId="0" borderId="1" xfId="2" applyNumberFormat="1" applyFont="1" applyBorder="1" applyAlignment="1">
      <alignment horizontal="center" vertical="center"/>
    </xf>
    <xf numFmtId="0" fontId="29" fillId="0" borderId="1" xfId="0" applyFont="1" applyBorder="1" applyAlignment="1">
      <alignment horizontal="center" vertical="center"/>
    </xf>
    <xf numFmtId="0" fontId="23" fillId="0" borderId="22" xfId="0" applyFont="1" applyBorder="1" applyAlignment="1">
      <alignment horizontal="left" wrapText="1" indent="2"/>
    </xf>
    <xf numFmtId="0" fontId="23" fillId="0" borderId="0" xfId="0" applyFont="1" applyAlignment="1">
      <alignment horizontal="left" wrapText="1" indent="2"/>
    </xf>
    <xf numFmtId="0" fontId="23" fillId="0" borderId="5" xfId="0" applyFont="1" applyBorder="1" applyAlignment="1">
      <alignment horizontal="left" wrapText="1" indent="2"/>
    </xf>
    <xf numFmtId="0" fontId="23" fillId="0" borderId="0" xfId="0" applyFont="1" applyAlignment="1">
      <alignment vertical="center"/>
    </xf>
    <xf numFmtId="0" fontId="23" fillId="0" borderId="0" xfId="0" applyFont="1"/>
    <xf numFmtId="0" fontId="6" fillId="0" borderId="0" xfId="0" applyFont="1"/>
    <xf numFmtId="0" fontId="13" fillId="0" borderId="30" xfId="0" applyFont="1" applyBorder="1"/>
    <xf numFmtId="0" fontId="13" fillId="0" borderId="31" xfId="0" applyFont="1" applyBorder="1"/>
    <xf numFmtId="0" fontId="13" fillId="0" borderId="33" xfId="0" applyFont="1" applyBorder="1"/>
    <xf numFmtId="0" fontId="13" fillId="0" borderId="34" xfId="0" applyFont="1" applyBorder="1"/>
    <xf numFmtId="0" fontId="12" fillId="0" borderId="33" xfId="5" applyBorder="1" applyAlignment="1"/>
    <xf numFmtId="0" fontId="6" fillId="0" borderId="33" xfId="0" applyFont="1" applyBorder="1"/>
    <xf numFmtId="0" fontId="6" fillId="0" borderId="34" xfId="0" applyFont="1" applyBorder="1"/>
    <xf numFmtId="0" fontId="6" fillId="0" borderId="36" xfId="0" applyFont="1" applyBorder="1" applyAlignment="1">
      <alignment horizontal="center"/>
    </xf>
    <xf numFmtId="0" fontId="6" fillId="0" borderId="37" xfId="0" applyFont="1" applyBorder="1" applyAlignment="1">
      <alignment horizontal="center"/>
    </xf>
    <xf numFmtId="178" fontId="6" fillId="0" borderId="1" xfId="1" applyNumberFormat="1" applyFont="1" applyBorder="1" applyAlignment="1">
      <alignment horizont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178" fontId="6" fillId="0" borderId="1" xfId="1" applyNumberFormat="1" applyFont="1" applyBorder="1" applyAlignment="1">
      <alignment horizontal="left" vertical="center"/>
    </xf>
    <xf numFmtId="178" fontId="6" fillId="0" borderId="1" xfId="1" applyNumberFormat="1" applyFont="1" applyBorder="1" applyAlignment="1">
      <alignment horizontal="left"/>
    </xf>
    <xf numFmtId="0" fontId="13" fillId="0" borderId="7"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16"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23" fillId="0" borderId="23" xfId="0" applyFont="1" applyBorder="1" applyAlignment="1">
      <alignment horizontal="left" wrapText="1" indent="2"/>
    </xf>
    <xf numFmtId="0" fontId="23" fillId="0" borderId="24" xfId="0" applyFont="1" applyBorder="1" applyAlignment="1">
      <alignment horizontal="left" wrapText="1" indent="2"/>
    </xf>
    <xf numFmtId="0" fontId="23" fillId="0" borderId="25" xfId="0" applyFont="1" applyBorder="1" applyAlignment="1">
      <alignment horizontal="left" wrapText="1" indent="2"/>
    </xf>
    <xf numFmtId="0" fontId="6" fillId="0" borderId="38" xfId="0" applyFont="1" applyBorder="1" applyAlignment="1">
      <alignment horizontal="center" vertical="center"/>
    </xf>
    <xf numFmtId="0" fontId="6" fillId="0" borderId="39" xfId="0" applyFont="1" applyBorder="1" applyAlignment="1">
      <alignment horizontal="center" vertical="center"/>
    </xf>
    <xf numFmtId="178" fontId="13" fillId="0" borderId="39" xfId="1" applyNumberFormat="1" applyFont="1" applyBorder="1" applyAlignment="1">
      <alignment horizontal="center" vertical="center"/>
    </xf>
    <xf numFmtId="178" fontId="13" fillId="0" borderId="40" xfId="1" applyNumberFormat="1" applyFont="1" applyBorder="1" applyAlignment="1">
      <alignment horizontal="center" vertical="center"/>
    </xf>
    <xf numFmtId="178" fontId="6" fillId="0" borderId="1" xfId="1" applyNumberFormat="1" applyFont="1" applyBorder="1" applyAlignment="1">
      <alignment horizontal="center" vertical="center"/>
    </xf>
    <xf numFmtId="0" fontId="11" fillId="0" borderId="0" xfId="0" applyFont="1" applyAlignment="1">
      <alignment horizontal="center" vertical="center"/>
    </xf>
    <xf numFmtId="0" fontId="13" fillId="0" borderId="30" xfId="0" applyFont="1" applyBorder="1" applyProtection="1">
      <protection locked="0"/>
    </xf>
    <xf numFmtId="0" fontId="13" fillId="0" borderId="31" xfId="0" applyFont="1" applyBorder="1" applyProtection="1">
      <protection locked="0"/>
    </xf>
    <xf numFmtId="0" fontId="13" fillId="0" borderId="33" xfId="0" applyFont="1" applyBorder="1" applyProtection="1">
      <protection locked="0"/>
    </xf>
    <xf numFmtId="0" fontId="13" fillId="0" borderId="34" xfId="0" applyFont="1" applyBorder="1" applyProtection="1">
      <protection locked="0"/>
    </xf>
    <xf numFmtId="0" fontId="13" fillId="0" borderId="36" xfId="0" applyFont="1" applyBorder="1" applyProtection="1">
      <protection locked="0"/>
    </xf>
    <xf numFmtId="0" fontId="13" fillId="0" borderId="37" xfId="0" applyFont="1" applyBorder="1" applyProtection="1">
      <protection locked="0"/>
    </xf>
    <xf numFmtId="0" fontId="23" fillId="0" borderId="20" xfId="0" applyFont="1" applyBorder="1" applyAlignment="1">
      <alignment horizontal="left" wrapText="1" indent="2"/>
    </xf>
    <xf numFmtId="0" fontId="23" fillId="0" borderId="21" xfId="0" applyFont="1" applyBorder="1" applyAlignment="1">
      <alignment horizontal="left" wrapText="1" indent="2"/>
    </xf>
    <xf numFmtId="0" fontId="23" fillId="0" borderId="15" xfId="0" applyFont="1" applyBorder="1" applyAlignment="1">
      <alignment horizontal="left" wrapText="1" indent="2"/>
    </xf>
    <xf numFmtId="0" fontId="24" fillId="0" borderId="26" xfId="0" applyFont="1" applyBorder="1" applyAlignment="1">
      <alignment vertical="center"/>
    </xf>
    <xf numFmtId="0" fontId="25" fillId="0" borderId="27" xfId="0" applyFont="1" applyBorder="1" applyAlignment="1">
      <alignment vertical="center"/>
    </xf>
    <xf numFmtId="0" fontId="25" fillId="0" borderId="28" xfId="0" applyFont="1" applyBorder="1" applyAlignment="1">
      <alignment vertical="center"/>
    </xf>
    <xf numFmtId="0" fontId="23" fillId="0" borderId="23" xfId="0" applyFont="1" applyBorder="1" applyAlignment="1">
      <alignment horizontal="left" vertical="center" wrapText="1" indent="2"/>
    </xf>
    <xf numFmtId="0" fontId="23" fillId="0" borderId="24" xfId="0" applyFont="1" applyBorder="1" applyAlignment="1">
      <alignment horizontal="left" vertical="center" wrapText="1" indent="2"/>
    </xf>
    <xf numFmtId="0" fontId="23" fillId="0" borderId="25" xfId="0" applyFont="1" applyBorder="1" applyAlignment="1">
      <alignment horizontal="left" vertical="center" wrapText="1" indent="2"/>
    </xf>
    <xf numFmtId="0" fontId="16" fillId="0" borderId="1" xfId="2" applyFont="1" applyBorder="1" applyAlignment="1">
      <alignment horizontal="center" vertical="top" wrapText="1"/>
    </xf>
    <xf numFmtId="0" fontId="0" fillId="0" borderId="1" xfId="0" applyBorder="1" applyAlignment="1">
      <alignment horizontal="center" vertical="top"/>
    </xf>
    <xf numFmtId="178" fontId="20" fillId="0" borderId="2" xfId="2" applyNumberFormat="1" applyFont="1" applyBorder="1" applyAlignment="1">
      <alignment horizontal="center" vertical="center" wrapText="1"/>
    </xf>
    <xf numFmtId="178" fontId="0" fillId="0" borderId="4" xfId="0" applyNumberFormat="1" applyBorder="1" applyAlignment="1">
      <alignment vertical="center"/>
    </xf>
    <xf numFmtId="0" fontId="14" fillId="0" borderId="0" xfId="2" applyFont="1" applyAlignment="1">
      <alignment horizontal="center" vertical="center"/>
    </xf>
    <xf numFmtId="0" fontId="0" fillId="0" borderId="0" xfId="0" applyAlignment="1">
      <alignment horizontal="center" vertical="center"/>
    </xf>
    <xf numFmtId="176" fontId="16" fillId="0" borderId="1" xfId="2" applyNumberFormat="1" applyFont="1" applyBorder="1" applyAlignment="1">
      <alignment horizontal="center" vertical="top" wrapText="1"/>
    </xf>
    <xf numFmtId="0" fontId="19" fillId="0" borderId="1" xfId="0" applyFont="1" applyBorder="1" applyAlignment="1">
      <alignment vertical="top"/>
    </xf>
    <xf numFmtId="0" fontId="16" fillId="0" borderId="1" xfId="2" applyFont="1" applyBorder="1" applyAlignment="1">
      <alignment horizontal="center" vertical="top"/>
    </xf>
    <xf numFmtId="177" fontId="20" fillId="0" borderId="1" xfId="2" applyNumberFormat="1" applyFont="1" applyBorder="1" applyAlignment="1">
      <alignment horizontal="center" vertical="center" wrapText="1"/>
    </xf>
    <xf numFmtId="0" fontId="22" fillId="0" borderId="1" xfId="0" applyFont="1" applyBorder="1" applyAlignment="1">
      <alignment horizontal="center" vertical="center" wrapText="1"/>
    </xf>
    <xf numFmtId="178" fontId="20" fillId="0" borderId="1" xfId="1" applyNumberFormat="1" applyFont="1" applyBorder="1" applyAlignment="1">
      <alignment horizontal="center" vertical="center"/>
    </xf>
    <xf numFmtId="178" fontId="0" fillId="0" borderId="1" xfId="1" applyNumberFormat="1" applyFont="1" applyBorder="1" applyAlignment="1">
      <alignment horizontal="center" vertical="center"/>
    </xf>
    <xf numFmtId="0" fontId="0" fillId="0" borderId="1" xfId="0" applyBorder="1" applyAlignment="1">
      <alignment vertical="top"/>
    </xf>
    <xf numFmtId="178" fontId="22" fillId="0" borderId="1" xfId="1" applyNumberFormat="1" applyFont="1" applyBorder="1" applyAlignment="1">
      <alignment horizontal="center" vertical="center"/>
    </xf>
    <xf numFmtId="178" fontId="0" fillId="0" borderId="1" xfId="0" applyNumberFormat="1" applyBorder="1" applyAlignment="1">
      <alignment horizontal="center" vertical="center"/>
    </xf>
    <xf numFmtId="0" fontId="0" fillId="0" borderId="1" xfId="0" applyBorder="1" applyAlignment="1">
      <alignment horizontal="center" vertical="center" wrapText="1"/>
    </xf>
    <xf numFmtId="178" fontId="20" fillId="0" borderId="1" xfId="2" applyNumberFormat="1" applyFont="1" applyBorder="1" applyAlignment="1">
      <alignment horizontal="center" vertical="center"/>
    </xf>
    <xf numFmtId="0" fontId="0" fillId="0" borderId="1" xfId="0" applyBorder="1" applyAlignment="1">
      <alignment horizontal="center" vertical="center"/>
    </xf>
    <xf numFmtId="0" fontId="16" fillId="0" borderId="6" xfId="2" applyFont="1" applyBorder="1" applyAlignment="1">
      <alignment vertical="center" textRotation="255" wrapText="1"/>
    </xf>
    <xf numFmtId="0" fontId="0" fillId="0" borderId="19" xfId="0" applyBorder="1" applyAlignment="1">
      <alignment vertical="center" textRotation="255" wrapText="1"/>
    </xf>
  </cellXfs>
  <cellStyles count="6">
    <cellStyle name="パーセント 2" xfId="4" xr:uid="{E80356F9-9307-4AA1-BBFA-4B6DFF7C6C8C}"/>
    <cellStyle name="ハイパーリンク" xfId="5" builtinId="8"/>
    <cellStyle name="桁区切り" xfId="1" builtinId="6"/>
    <cellStyle name="桁区切り 2" xfId="3" xr:uid="{46F85568-1F11-49DF-977D-6C01607FCF0D}"/>
    <cellStyle name="標準" xfId="0" builtinId="0"/>
    <cellStyle name="標準 2" xfId="2" xr:uid="{BA1F6173-7E15-4052-B882-312CA8300F62}"/>
  </cellStyles>
  <dxfs count="44">
    <dxf>
      <font>
        <b val="0"/>
        <i val="0"/>
        <strike val="0"/>
        <condense val="0"/>
        <extend val="0"/>
        <outline val="0"/>
        <shadow val="0"/>
        <u val="none"/>
        <vertAlign val="baseline"/>
        <sz val="10"/>
        <color rgb="FFFF0000"/>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general" vertical="center" textRotation="0" wrapText="0" indent="0" justifyLastLine="0" shrinkToFit="1"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游ゴシック"/>
        <family val="3"/>
        <charset val="128"/>
        <scheme val="minor"/>
      </font>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6" formatCode="#,##0;[Red]\-#,##0"/>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9" formatCode="0.0_);[Red]\(0.0\)"/>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9" formatCode="0.0_);[Red]\(0.0\)"/>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游ゴシック"/>
        <family val="3"/>
        <charset val="128"/>
        <scheme val="minor"/>
      </font>
      <numFmt numFmtId="176" formatCode="#,##0_ "/>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border>
      <protection locked="0" hidden="0"/>
    </dxf>
    <dxf>
      <font>
        <b val="0"/>
        <strike val="0"/>
        <outline val="0"/>
        <shadow val="0"/>
        <u val="none"/>
        <vertAlign val="baseline"/>
        <sz val="10"/>
        <color auto="1"/>
        <name val="游ゴシック"/>
        <family val="3"/>
        <charset val="128"/>
        <scheme val="minor"/>
      </font>
      <border diagonalUp="0" diagonalDown="0">
        <left style="thin">
          <color indexed="64"/>
        </left>
        <right style="thin">
          <color indexed="64"/>
        </right>
        <vertical style="thin">
          <color indexed="64"/>
        </vertical>
      </border>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0"/>
        <color rgb="FFFF0000"/>
        <name val="游ゴシック"/>
        <family val="3"/>
        <charset val="128"/>
        <scheme val="minor"/>
      </font>
      <alignment horizontal="general" vertical="center" textRotation="0" wrapText="0" indent="0" justifyLastLine="0" shrinkToFit="1" readingOrder="0"/>
    </dxf>
    <dxf>
      <font>
        <strike val="0"/>
        <outline val="0"/>
        <shadow val="0"/>
        <u val="none"/>
        <vertAlign val="baseline"/>
        <color theme="1" tint="0.14999847407452621"/>
        <name val="游ゴシック"/>
        <family val="3"/>
        <charset val="128"/>
        <scheme val="minor"/>
      </font>
      <fill>
        <patternFill patternType="solid">
          <fgColor indexed="64"/>
          <bgColor theme="0"/>
        </patternFill>
      </fill>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6" formatCode="#,##0;[Red]\-#,##0"/>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9" formatCode="0.0_);[Red]\(0.0\)"/>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游ゴシック"/>
        <family val="3"/>
        <charset val="128"/>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游ゴシック"/>
        <family val="3"/>
        <charset val="128"/>
        <scheme val="minor"/>
      </font>
      <numFmt numFmtId="176" formatCode="#,##0_ "/>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strike val="0"/>
        <outline val="0"/>
        <shadow val="0"/>
        <u val="none"/>
        <vertAlign val="baseline"/>
        <sz val="10"/>
        <color auto="1"/>
        <name val="游ゴシック"/>
        <family val="3"/>
        <charset val="128"/>
        <scheme val="none"/>
      </font>
      <border diagonalUp="0" diagonalDown="0" outline="0">
        <left style="thin">
          <color rgb="FF000000"/>
        </left>
        <right style="thin">
          <color rgb="FF000000"/>
        </right>
      </border>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0"/>
        <color auto="1"/>
        <name val="游ゴシック"/>
        <family val="3"/>
        <charset val="128"/>
        <scheme val="none"/>
      </font>
      <alignment horizontal="general" vertical="center" textRotation="0" wrapText="0" indent="0" justifyLastLine="0" shrinkToFit="1" readingOrder="0"/>
    </dxf>
    <dxf>
      <font>
        <strike val="0"/>
        <outline val="0"/>
        <shadow val="0"/>
        <u val="none"/>
        <vertAlign val="baseline"/>
        <color auto="1"/>
        <name val="游ゴシック"/>
        <family val="3"/>
        <charset val="128"/>
        <scheme val="minor"/>
      </font>
      <fill>
        <patternFill patternType="solid">
          <fgColor indexed="64"/>
          <bgColor theme="0"/>
        </patternFill>
      </fill>
      <border diagonalUp="0" diagonalDown="0" outline="0">
        <left style="thin">
          <color indexed="64"/>
        </left>
        <right style="thin">
          <color indexed="64"/>
        </right>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15</xdr:col>
      <xdr:colOff>428625</xdr:colOff>
      <xdr:row>35</xdr:row>
      <xdr:rowOff>0</xdr:rowOff>
    </xdr:from>
    <xdr:to>
      <xdr:col>16</xdr:col>
      <xdr:colOff>400050</xdr:colOff>
      <xdr:row>35</xdr:row>
      <xdr:rowOff>249117</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B5795CEA-9308-4FB8-B676-5C63223DBC3E}"/>
            </a:ext>
          </a:extLst>
        </xdr:cNvPr>
        <xdr:cNvSpPr/>
      </xdr:nvSpPr>
      <xdr:spPr bwMode="auto">
        <a:xfrm>
          <a:off x="12087225" y="7019925"/>
          <a:ext cx="504825" cy="2491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0</xdr:col>
      <xdr:colOff>1380706</xdr:colOff>
      <xdr:row>6</xdr:row>
      <xdr:rowOff>244928</xdr:rowOff>
    </xdr:from>
    <xdr:to>
      <xdr:col>1</xdr:col>
      <xdr:colOff>562498</xdr:colOff>
      <xdr:row>7</xdr:row>
      <xdr:rowOff>130629</xdr:rowOff>
    </xdr:to>
    <xdr:sp macro="" textlink="">
      <xdr:nvSpPr>
        <xdr:cNvPr id="3" name="テキスト ボックス 2">
          <a:extLst>
            <a:ext uri="{FF2B5EF4-FFF2-40B4-BE49-F238E27FC236}">
              <a16:creationId xmlns:a16="http://schemas.microsoft.com/office/drawing/2014/main" id="{0238A98E-B161-4102-956E-8DBAAD62A165}"/>
            </a:ext>
          </a:extLst>
        </xdr:cNvPr>
        <xdr:cNvSpPr txBox="1"/>
      </xdr:nvSpPr>
      <xdr:spPr>
        <a:xfrm>
          <a:off x="1380706" y="1283153"/>
          <a:ext cx="629592"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郵便番号</a:t>
          </a:r>
          <a:endParaRPr kumimoji="1" lang="en-US" altLang="ja-JP" sz="800"/>
        </a:p>
      </xdr:txBody>
    </xdr:sp>
    <xdr:clientData/>
  </xdr:twoCellAnchor>
  <xdr:twoCellAnchor>
    <xdr:from>
      <xdr:col>1</xdr:col>
      <xdr:colOff>1377462</xdr:colOff>
      <xdr:row>6</xdr:row>
      <xdr:rowOff>232159</xdr:rowOff>
    </xdr:from>
    <xdr:to>
      <xdr:col>2</xdr:col>
      <xdr:colOff>388327</xdr:colOff>
      <xdr:row>7</xdr:row>
      <xdr:rowOff>103414</xdr:rowOff>
    </xdr:to>
    <xdr:sp macro="" textlink="">
      <xdr:nvSpPr>
        <xdr:cNvPr id="4" name="テキスト ボックス 3">
          <a:extLst>
            <a:ext uri="{FF2B5EF4-FFF2-40B4-BE49-F238E27FC236}">
              <a16:creationId xmlns:a16="http://schemas.microsoft.com/office/drawing/2014/main" id="{3111F50A-CD1E-4949-952A-E84ABCD76AFB}"/>
            </a:ext>
          </a:extLst>
        </xdr:cNvPr>
        <xdr:cNvSpPr txBox="1"/>
      </xdr:nvSpPr>
      <xdr:spPr>
        <a:xfrm>
          <a:off x="2825262" y="1270384"/>
          <a:ext cx="458665" cy="176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xdr:twoCellAnchor>
    <xdr:from>
      <xdr:col>0</xdr:col>
      <xdr:colOff>1381440</xdr:colOff>
      <xdr:row>8</xdr:row>
      <xdr:rowOff>229751</xdr:rowOff>
    </xdr:from>
    <xdr:to>
      <xdr:col>1</xdr:col>
      <xdr:colOff>337038</xdr:colOff>
      <xdr:row>9</xdr:row>
      <xdr:rowOff>131884</xdr:rowOff>
    </xdr:to>
    <xdr:sp macro="" textlink="">
      <xdr:nvSpPr>
        <xdr:cNvPr id="5" name="テキスト ボックス 4">
          <a:extLst>
            <a:ext uri="{FF2B5EF4-FFF2-40B4-BE49-F238E27FC236}">
              <a16:creationId xmlns:a16="http://schemas.microsoft.com/office/drawing/2014/main" id="{5D6E33A1-00CA-4E70-A2DA-41AE180CF982}"/>
            </a:ext>
          </a:extLst>
        </xdr:cNvPr>
        <xdr:cNvSpPr txBox="1"/>
      </xdr:nvSpPr>
      <xdr:spPr>
        <a:xfrm>
          <a:off x="1381440" y="1877576"/>
          <a:ext cx="403398" cy="187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1</xdr:col>
      <xdr:colOff>1371286</xdr:colOff>
      <xdr:row>8</xdr:row>
      <xdr:rowOff>233310</xdr:rowOff>
    </xdr:from>
    <xdr:to>
      <xdr:col>2</xdr:col>
      <xdr:colOff>307730</xdr:colOff>
      <xdr:row>9</xdr:row>
      <xdr:rowOff>146538</xdr:rowOff>
    </xdr:to>
    <xdr:sp macro="" textlink="">
      <xdr:nvSpPr>
        <xdr:cNvPr id="6" name="テキスト ボックス 5">
          <a:extLst>
            <a:ext uri="{FF2B5EF4-FFF2-40B4-BE49-F238E27FC236}">
              <a16:creationId xmlns:a16="http://schemas.microsoft.com/office/drawing/2014/main" id="{C19A573E-7B5D-4094-87DE-1C853C6C8C4D}"/>
            </a:ext>
          </a:extLst>
        </xdr:cNvPr>
        <xdr:cNvSpPr txBox="1"/>
      </xdr:nvSpPr>
      <xdr:spPr>
        <a:xfrm>
          <a:off x="2819086" y="1881135"/>
          <a:ext cx="384244" cy="198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0</xdr:col>
      <xdr:colOff>1393015</xdr:colOff>
      <xdr:row>35</xdr:row>
      <xdr:rowOff>259660</xdr:rowOff>
    </xdr:from>
    <xdr:to>
      <xdr:col>1</xdr:col>
      <xdr:colOff>363141</xdr:colOff>
      <xdr:row>36</xdr:row>
      <xdr:rowOff>145360</xdr:rowOff>
    </xdr:to>
    <xdr:sp macro="" textlink="">
      <xdr:nvSpPr>
        <xdr:cNvPr id="7" name="テキスト ボックス 6">
          <a:extLst>
            <a:ext uri="{FF2B5EF4-FFF2-40B4-BE49-F238E27FC236}">
              <a16:creationId xmlns:a16="http://schemas.microsoft.com/office/drawing/2014/main" id="{E9513838-27F8-4169-87D3-9CA14CFEAFF9}"/>
            </a:ext>
          </a:extLst>
        </xdr:cNvPr>
        <xdr:cNvSpPr txBox="1"/>
      </xdr:nvSpPr>
      <xdr:spPr>
        <a:xfrm>
          <a:off x="1393015" y="7278394"/>
          <a:ext cx="416735" cy="189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1</xdr:col>
      <xdr:colOff>1369401</xdr:colOff>
      <xdr:row>35</xdr:row>
      <xdr:rowOff>250972</xdr:rowOff>
    </xdr:from>
    <xdr:to>
      <xdr:col>2</xdr:col>
      <xdr:colOff>309562</xdr:colOff>
      <xdr:row>36</xdr:row>
      <xdr:rowOff>135939</xdr:rowOff>
    </xdr:to>
    <xdr:sp macro="" textlink="">
      <xdr:nvSpPr>
        <xdr:cNvPr id="8" name="テキスト ボックス 7">
          <a:extLst>
            <a:ext uri="{FF2B5EF4-FFF2-40B4-BE49-F238E27FC236}">
              <a16:creationId xmlns:a16="http://schemas.microsoft.com/office/drawing/2014/main" id="{E52CDF6B-AD3F-423C-9F75-ECE060F76495}"/>
            </a:ext>
          </a:extLst>
        </xdr:cNvPr>
        <xdr:cNvSpPr txBox="1"/>
      </xdr:nvSpPr>
      <xdr:spPr>
        <a:xfrm>
          <a:off x="2816010" y="7269706"/>
          <a:ext cx="386771" cy="188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0</xdr:col>
      <xdr:colOff>1384970</xdr:colOff>
      <xdr:row>36</xdr:row>
      <xdr:rowOff>245817</xdr:rowOff>
    </xdr:from>
    <xdr:to>
      <xdr:col>1</xdr:col>
      <xdr:colOff>386953</xdr:colOff>
      <xdr:row>37</xdr:row>
      <xdr:rowOff>131517</xdr:rowOff>
    </xdr:to>
    <xdr:sp macro="" textlink="">
      <xdr:nvSpPr>
        <xdr:cNvPr id="9" name="テキスト ボックス 8">
          <a:extLst>
            <a:ext uri="{FF2B5EF4-FFF2-40B4-BE49-F238E27FC236}">
              <a16:creationId xmlns:a16="http://schemas.microsoft.com/office/drawing/2014/main" id="{1ECEE04E-FAE7-4AFD-991F-97FBD2EE1C34}"/>
            </a:ext>
          </a:extLst>
        </xdr:cNvPr>
        <xdr:cNvSpPr txBox="1"/>
      </xdr:nvSpPr>
      <xdr:spPr>
        <a:xfrm>
          <a:off x="1384970" y="7568161"/>
          <a:ext cx="448592" cy="189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a:t>
          </a:r>
          <a:endParaRPr kumimoji="1" lang="en-US" altLang="ja-JP" sz="800"/>
        </a:p>
      </xdr:txBody>
    </xdr:sp>
    <xdr:clientData/>
  </xdr:twoCellAnchor>
  <xdr:twoCellAnchor>
    <xdr:from>
      <xdr:col>1</xdr:col>
      <xdr:colOff>1383727</xdr:colOff>
      <xdr:row>36</xdr:row>
      <xdr:rowOff>266346</xdr:rowOff>
    </xdr:from>
    <xdr:to>
      <xdr:col>2</xdr:col>
      <xdr:colOff>291703</xdr:colOff>
      <xdr:row>37</xdr:row>
      <xdr:rowOff>174271</xdr:rowOff>
    </xdr:to>
    <xdr:sp macro="" textlink="">
      <xdr:nvSpPr>
        <xdr:cNvPr id="10" name="テキスト ボックス 9">
          <a:extLst>
            <a:ext uri="{FF2B5EF4-FFF2-40B4-BE49-F238E27FC236}">
              <a16:creationId xmlns:a16="http://schemas.microsoft.com/office/drawing/2014/main" id="{FD46F231-BF26-42C1-9934-D21A556642F3}"/>
            </a:ext>
          </a:extLst>
        </xdr:cNvPr>
        <xdr:cNvSpPr txBox="1"/>
      </xdr:nvSpPr>
      <xdr:spPr>
        <a:xfrm>
          <a:off x="2830336" y="7588690"/>
          <a:ext cx="354586" cy="211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FAX</a:t>
          </a:r>
        </a:p>
      </xdr:txBody>
    </xdr:sp>
    <xdr:clientData/>
  </xdr:twoCellAnchor>
  <xdr:twoCellAnchor>
    <xdr:from>
      <xdr:col>0</xdr:col>
      <xdr:colOff>1392344</xdr:colOff>
      <xdr:row>38</xdr:row>
      <xdr:rowOff>254454</xdr:rowOff>
    </xdr:from>
    <xdr:to>
      <xdr:col>4</xdr:col>
      <xdr:colOff>65144</xdr:colOff>
      <xdr:row>39</xdr:row>
      <xdr:rowOff>209085</xdr:rowOff>
    </xdr:to>
    <xdr:sp macro="" textlink="">
      <xdr:nvSpPr>
        <xdr:cNvPr id="11" name="テキスト ボックス 10">
          <a:extLst>
            <a:ext uri="{FF2B5EF4-FFF2-40B4-BE49-F238E27FC236}">
              <a16:creationId xmlns:a16="http://schemas.microsoft.com/office/drawing/2014/main" id="{B6631312-0E05-4ECE-B213-325D0FD4D67B}"/>
            </a:ext>
          </a:extLst>
        </xdr:cNvPr>
        <xdr:cNvSpPr txBox="1"/>
      </xdr:nvSpPr>
      <xdr:spPr>
        <a:xfrm>
          <a:off x="1392344" y="8199698"/>
          <a:ext cx="4471434" cy="261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申請者住所と同じ場合は、□に☑してください。申請者住所と同じ</a:t>
          </a:r>
        </a:p>
      </xdr:txBody>
    </xdr:sp>
    <xdr:clientData/>
  </xdr:twoCellAnchor>
  <xdr:twoCellAnchor editAs="oneCell">
    <xdr:from>
      <xdr:col>0</xdr:col>
      <xdr:colOff>123825</xdr:colOff>
      <xdr:row>42</xdr:row>
      <xdr:rowOff>9525</xdr:rowOff>
    </xdr:from>
    <xdr:to>
      <xdr:col>0</xdr:col>
      <xdr:colOff>428625</xdr:colOff>
      <xdr:row>43</xdr:row>
      <xdr:rowOff>76934</xdr:rowOff>
    </xdr:to>
    <xdr:sp macro="" textlink="">
      <xdr:nvSpPr>
        <xdr:cNvPr id="12" name="Check Box 2" hidden="1">
          <a:extLst>
            <a:ext uri="{63B3BB69-23CF-44E3-9099-C40C66FF867C}">
              <a14:compatExt xmlns:a14="http://schemas.microsoft.com/office/drawing/2010/main" spid="_x0000_s7170"/>
            </a:ext>
            <a:ext uri="{FF2B5EF4-FFF2-40B4-BE49-F238E27FC236}">
              <a16:creationId xmlns:a16="http://schemas.microsoft.com/office/drawing/2014/main" id="{49F8349E-4BEB-482D-BF53-1C563055C02C}"/>
            </a:ext>
          </a:extLst>
        </xdr:cNvPr>
        <xdr:cNvSpPr/>
      </xdr:nvSpPr>
      <xdr:spPr bwMode="auto">
        <a:xfrm>
          <a:off x="123825" y="8991600"/>
          <a:ext cx="304800" cy="2483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43</xdr:row>
      <xdr:rowOff>0</xdr:rowOff>
    </xdr:from>
    <xdr:to>
      <xdr:col>0</xdr:col>
      <xdr:colOff>476250</xdr:colOff>
      <xdr:row>44</xdr:row>
      <xdr:rowOff>67406</xdr:rowOff>
    </xdr:to>
    <xdr:sp macro="" textlink="">
      <xdr:nvSpPr>
        <xdr:cNvPr id="13" name="Check Box 3" hidden="1">
          <a:extLst>
            <a:ext uri="{63B3BB69-23CF-44E3-9099-C40C66FF867C}">
              <a14:compatExt xmlns:a14="http://schemas.microsoft.com/office/drawing/2010/main" spid="_x0000_s7171"/>
            </a:ext>
            <a:ext uri="{FF2B5EF4-FFF2-40B4-BE49-F238E27FC236}">
              <a16:creationId xmlns:a16="http://schemas.microsoft.com/office/drawing/2014/main" id="{84416DA9-8642-45E3-9B2F-3B0C79FA797B}"/>
            </a:ext>
          </a:extLst>
        </xdr:cNvPr>
        <xdr:cNvSpPr/>
      </xdr:nvSpPr>
      <xdr:spPr bwMode="auto">
        <a:xfrm>
          <a:off x="123825" y="9163050"/>
          <a:ext cx="352425" cy="248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43</xdr:row>
      <xdr:rowOff>0</xdr:rowOff>
    </xdr:from>
    <xdr:to>
      <xdr:col>0</xdr:col>
      <xdr:colOff>390525</xdr:colOff>
      <xdr:row>44</xdr:row>
      <xdr:rowOff>60602</xdr:rowOff>
    </xdr:to>
    <xdr:sp macro="" textlink="">
      <xdr:nvSpPr>
        <xdr:cNvPr id="14" name="Check Box 4" hidden="1">
          <a:extLst>
            <a:ext uri="{63B3BB69-23CF-44E3-9099-C40C66FF867C}">
              <a14:compatExt xmlns:a14="http://schemas.microsoft.com/office/drawing/2010/main" spid="_x0000_s7172"/>
            </a:ext>
            <a:ext uri="{FF2B5EF4-FFF2-40B4-BE49-F238E27FC236}">
              <a16:creationId xmlns:a16="http://schemas.microsoft.com/office/drawing/2014/main" id="{1773549C-4E9D-4B95-9F8D-BDA77C8164CB}"/>
            </a:ext>
          </a:extLst>
        </xdr:cNvPr>
        <xdr:cNvSpPr/>
      </xdr:nvSpPr>
      <xdr:spPr bwMode="auto">
        <a:xfrm>
          <a:off x="114300" y="9163050"/>
          <a:ext cx="276225" cy="2415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43</xdr:row>
      <xdr:rowOff>200025</xdr:rowOff>
    </xdr:from>
    <xdr:to>
      <xdr:col>0</xdr:col>
      <xdr:colOff>419100</xdr:colOff>
      <xdr:row>45</xdr:row>
      <xdr:rowOff>58615</xdr:rowOff>
    </xdr:to>
    <xdr:sp macro="" textlink="">
      <xdr:nvSpPr>
        <xdr:cNvPr id="15" name="Check Box 5" hidden="1">
          <a:extLst>
            <a:ext uri="{63B3BB69-23CF-44E3-9099-C40C66FF867C}">
              <a14:compatExt xmlns:a14="http://schemas.microsoft.com/office/drawing/2010/main" spid="_x0000_s7173"/>
            </a:ext>
            <a:ext uri="{FF2B5EF4-FFF2-40B4-BE49-F238E27FC236}">
              <a16:creationId xmlns:a16="http://schemas.microsoft.com/office/drawing/2014/main" id="{B94F1113-0768-4632-B87E-88A240A41CDB}"/>
            </a:ext>
          </a:extLst>
        </xdr:cNvPr>
        <xdr:cNvSpPr/>
      </xdr:nvSpPr>
      <xdr:spPr bwMode="auto">
        <a:xfrm>
          <a:off x="114300" y="9344025"/>
          <a:ext cx="304800" cy="2395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45</xdr:row>
      <xdr:rowOff>209550</xdr:rowOff>
    </xdr:from>
    <xdr:to>
      <xdr:col>0</xdr:col>
      <xdr:colOff>428625</xdr:colOff>
      <xdr:row>47</xdr:row>
      <xdr:rowOff>67408</xdr:rowOff>
    </xdr:to>
    <xdr:sp macro="" textlink="">
      <xdr:nvSpPr>
        <xdr:cNvPr id="16" name="Check Box 6" hidden="1">
          <a:extLst>
            <a:ext uri="{63B3BB69-23CF-44E3-9099-C40C66FF867C}">
              <a14:compatExt xmlns:a14="http://schemas.microsoft.com/office/drawing/2010/main" spid="_x0000_s7174"/>
            </a:ext>
            <a:ext uri="{FF2B5EF4-FFF2-40B4-BE49-F238E27FC236}">
              <a16:creationId xmlns:a16="http://schemas.microsoft.com/office/drawing/2014/main" id="{222ACC8B-FE5E-4334-9C4F-88434174613F}"/>
            </a:ext>
          </a:extLst>
        </xdr:cNvPr>
        <xdr:cNvSpPr/>
      </xdr:nvSpPr>
      <xdr:spPr bwMode="auto">
        <a:xfrm>
          <a:off x="133350" y="9734550"/>
          <a:ext cx="295275" cy="2483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47</xdr:row>
      <xdr:rowOff>152400</xdr:rowOff>
    </xdr:from>
    <xdr:to>
      <xdr:col>0</xdr:col>
      <xdr:colOff>523875</xdr:colOff>
      <xdr:row>49</xdr:row>
      <xdr:rowOff>115032</xdr:rowOff>
    </xdr:to>
    <xdr:sp macro="" textlink="">
      <xdr:nvSpPr>
        <xdr:cNvPr id="17" name="Check Box 7" hidden="1">
          <a:extLst>
            <a:ext uri="{63B3BB69-23CF-44E3-9099-C40C66FF867C}">
              <a14:compatExt xmlns:a14="http://schemas.microsoft.com/office/drawing/2010/main" spid="_x0000_s7175"/>
            </a:ext>
            <a:ext uri="{FF2B5EF4-FFF2-40B4-BE49-F238E27FC236}">
              <a16:creationId xmlns:a16="http://schemas.microsoft.com/office/drawing/2014/main" id="{C9CC17B7-78DD-4508-B586-044C2FE729BD}"/>
            </a:ext>
          </a:extLst>
        </xdr:cNvPr>
        <xdr:cNvSpPr/>
      </xdr:nvSpPr>
      <xdr:spPr bwMode="auto">
        <a:xfrm>
          <a:off x="133350" y="10067925"/>
          <a:ext cx="390525" cy="3531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1247775</xdr:colOff>
      <xdr:row>3</xdr:row>
      <xdr:rowOff>76200</xdr:rowOff>
    </xdr:from>
    <xdr:to>
      <xdr:col>1</xdr:col>
      <xdr:colOff>104775</xdr:colOff>
      <xdr:row>5</xdr:row>
      <xdr:rowOff>47625</xdr:rowOff>
    </xdr:to>
    <xdr:sp macro="" textlink="">
      <xdr:nvSpPr>
        <xdr:cNvPr id="18" name="Check Box 8" hidden="1">
          <a:extLst>
            <a:ext uri="{63B3BB69-23CF-44E3-9099-C40C66FF867C}">
              <a14:compatExt xmlns:a14="http://schemas.microsoft.com/office/drawing/2010/main" spid="_x0000_s7176"/>
            </a:ext>
            <a:ext uri="{FF2B5EF4-FFF2-40B4-BE49-F238E27FC236}">
              <a16:creationId xmlns:a16="http://schemas.microsoft.com/office/drawing/2014/main" id="{82A95DFD-9DCF-4D3E-B061-DF96B5BEB7D3}"/>
            </a:ext>
          </a:extLst>
        </xdr:cNvPr>
        <xdr:cNvSpPr/>
      </xdr:nvSpPr>
      <xdr:spPr bwMode="auto">
        <a:xfrm>
          <a:off x="1247775" y="66675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1257300</xdr:colOff>
      <xdr:row>3</xdr:row>
      <xdr:rowOff>85725</xdr:rowOff>
    </xdr:from>
    <xdr:to>
      <xdr:col>2</xdr:col>
      <xdr:colOff>114300</xdr:colOff>
      <xdr:row>5</xdr:row>
      <xdr:rowOff>57150</xdr:rowOff>
    </xdr:to>
    <xdr:sp macro="" textlink="">
      <xdr:nvSpPr>
        <xdr:cNvPr id="19" name="Check Box 9" hidden="1">
          <a:extLst>
            <a:ext uri="{63B3BB69-23CF-44E3-9099-C40C66FF867C}">
              <a14:compatExt xmlns:a14="http://schemas.microsoft.com/office/drawing/2010/main" spid="_x0000_s7177"/>
            </a:ext>
            <a:ext uri="{FF2B5EF4-FFF2-40B4-BE49-F238E27FC236}">
              <a16:creationId xmlns:a16="http://schemas.microsoft.com/office/drawing/2014/main" id="{2E93F800-7B3A-43E6-A9C2-35C59B964C4C}"/>
            </a:ext>
          </a:extLst>
        </xdr:cNvPr>
        <xdr:cNvSpPr/>
      </xdr:nvSpPr>
      <xdr:spPr bwMode="auto">
        <a:xfrm>
          <a:off x="2705100" y="6762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3</xdr:row>
      <xdr:rowOff>85725</xdr:rowOff>
    </xdr:from>
    <xdr:to>
      <xdr:col>3</xdr:col>
      <xdr:colOff>400050</xdr:colOff>
      <xdr:row>5</xdr:row>
      <xdr:rowOff>47625</xdr:rowOff>
    </xdr:to>
    <xdr:sp macro="" textlink="">
      <xdr:nvSpPr>
        <xdr:cNvPr id="20" name="Check Box 10" hidden="1">
          <a:extLst>
            <a:ext uri="{63B3BB69-23CF-44E3-9099-C40C66FF867C}">
              <a14:compatExt xmlns:a14="http://schemas.microsoft.com/office/drawing/2010/main" spid="_x0000_s7178"/>
            </a:ext>
            <a:ext uri="{FF2B5EF4-FFF2-40B4-BE49-F238E27FC236}">
              <a16:creationId xmlns:a16="http://schemas.microsoft.com/office/drawing/2014/main" id="{F681A7A4-CC81-41F8-A7C0-4565D45FD21B}"/>
            </a:ext>
          </a:extLst>
        </xdr:cNvPr>
        <xdr:cNvSpPr/>
      </xdr:nvSpPr>
      <xdr:spPr bwMode="auto">
        <a:xfrm>
          <a:off x="4438650" y="6762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904875</xdr:colOff>
      <xdr:row>38</xdr:row>
      <xdr:rowOff>257175</xdr:rowOff>
    </xdr:from>
    <xdr:to>
      <xdr:col>2</xdr:col>
      <xdr:colOff>1209675</xdr:colOff>
      <xdr:row>39</xdr:row>
      <xdr:rowOff>200025</xdr:rowOff>
    </xdr:to>
    <xdr:sp macro="" textlink="">
      <xdr:nvSpPr>
        <xdr:cNvPr id="21" name="Check Box 11" hidden="1">
          <a:extLst>
            <a:ext uri="{63B3BB69-23CF-44E3-9099-C40C66FF867C}">
              <a14:compatExt xmlns:a14="http://schemas.microsoft.com/office/drawing/2010/main" spid="_x0000_s7179"/>
            </a:ext>
            <a:ext uri="{FF2B5EF4-FFF2-40B4-BE49-F238E27FC236}">
              <a16:creationId xmlns:a16="http://schemas.microsoft.com/office/drawing/2014/main" id="{02E09554-2164-44DC-8E83-244299EAB071}"/>
            </a:ext>
          </a:extLst>
        </xdr:cNvPr>
        <xdr:cNvSpPr/>
      </xdr:nvSpPr>
      <xdr:spPr bwMode="auto">
        <a:xfrm>
          <a:off x="3800475" y="8191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114300</xdr:colOff>
          <xdr:row>41</xdr:row>
          <xdr:rowOff>152400</xdr:rowOff>
        </xdr:from>
        <xdr:to>
          <xdr:col>0</xdr:col>
          <xdr:colOff>419100</xdr:colOff>
          <xdr:row>43</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42</xdr:row>
          <xdr:rowOff>146050</xdr:rowOff>
        </xdr:from>
        <xdr:to>
          <xdr:col>0</xdr:col>
          <xdr:colOff>469900</xdr:colOff>
          <xdr:row>44</xdr:row>
          <xdr:rowOff>31750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171450</xdr:rowOff>
        </xdr:from>
        <xdr:to>
          <xdr:col>0</xdr:col>
          <xdr:colOff>412750</xdr:colOff>
          <xdr:row>47</xdr:row>
          <xdr:rowOff>31750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1250950</xdr:colOff>
          <xdr:row>3</xdr:row>
          <xdr:rowOff>76200</xdr:rowOff>
        </xdr:from>
        <xdr:to>
          <xdr:col>1</xdr:col>
          <xdr:colOff>107950</xdr:colOff>
          <xdr:row>5</xdr:row>
          <xdr:rowOff>50800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3</xdr:row>
          <xdr:rowOff>88900</xdr:rowOff>
        </xdr:from>
        <xdr:to>
          <xdr:col>2</xdr:col>
          <xdr:colOff>114300</xdr:colOff>
          <xdr:row>5</xdr:row>
          <xdr:rowOff>57150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xdr:row>
          <xdr:rowOff>88900</xdr:rowOff>
        </xdr:from>
        <xdr:to>
          <xdr:col>3</xdr:col>
          <xdr:colOff>400050</xdr:colOff>
          <xdr:row>5</xdr:row>
          <xdr:rowOff>50800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38</xdr:row>
          <xdr:rowOff>260350</xdr:rowOff>
        </xdr:from>
        <xdr:to>
          <xdr:col>3</xdr:col>
          <xdr:colOff>603250</xdr:colOff>
          <xdr:row>39</xdr:row>
          <xdr:rowOff>203200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44</xdr:row>
      <xdr:rowOff>0</xdr:rowOff>
    </xdr:from>
    <xdr:ext cx="352425" cy="246460"/>
    <xdr:sp macro="" textlink="">
      <xdr:nvSpPr>
        <xdr:cNvPr id="22" name="Check Box 3" hidden="1">
          <a:extLst>
            <a:ext uri="{63B3BB69-23CF-44E3-9099-C40C66FF867C}">
              <a14:compatExt xmlns:a14="http://schemas.microsoft.com/office/drawing/2010/main" spid="_x0000_s7171"/>
            </a:ext>
            <a:ext uri="{FF2B5EF4-FFF2-40B4-BE49-F238E27FC236}">
              <a16:creationId xmlns:a16="http://schemas.microsoft.com/office/drawing/2014/main" id="{A62613E1-6788-440B-92D3-87826321EDFB}"/>
            </a:ext>
          </a:extLst>
        </xdr:cNvPr>
        <xdr:cNvSpPr/>
      </xdr:nvSpPr>
      <xdr:spPr bwMode="auto">
        <a:xfrm>
          <a:off x="123825" y="9344025"/>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44</xdr:row>
      <xdr:rowOff>0</xdr:rowOff>
    </xdr:from>
    <xdr:ext cx="276225" cy="239656"/>
    <xdr:sp macro="" textlink="">
      <xdr:nvSpPr>
        <xdr:cNvPr id="23" name="Check Box 4" hidden="1">
          <a:extLst>
            <a:ext uri="{63B3BB69-23CF-44E3-9099-C40C66FF867C}">
              <a14:compatExt xmlns:a14="http://schemas.microsoft.com/office/drawing/2010/main" spid="_x0000_s7172"/>
            </a:ext>
            <a:ext uri="{FF2B5EF4-FFF2-40B4-BE49-F238E27FC236}">
              <a16:creationId xmlns:a16="http://schemas.microsoft.com/office/drawing/2014/main" id="{55FE318E-6969-4D63-A3C2-C54E365305BE}"/>
            </a:ext>
          </a:extLst>
        </xdr:cNvPr>
        <xdr:cNvSpPr/>
      </xdr:nvSpPr>
      <xdr:spPr bwMode="auto">
        <a:xfrm>
          <a:off x="114300" y="9344025"/>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44</xdr:row>
      <xdr:rowOff>0</xdr:rowOff>
    </xdr:from>
    <xdr:ext cx="304800" cy="235744"/>
    <xdr:sp macro="" textlink="">
      <xdr:nvSpPr>
        <xdr:cNvPr id="24" name="Check Box 5" hidden="1">
          <a:extLst>
            <a:ext uri="{63B3BB69-23CF-44E3-9099-C40C66FF867C}">
              <a14:compatExt xmlns:a14="http://schemas.microsoft.com/office/drawing/2010/main" spid="_x0000_s7173"/>
            </a:ext>
            <a:ext uri="{FF2B5EF4-FFF2-40B4-BE49-F238E27FC236}">
              <a16:creationId xmlns:a16="http://schemas.microsoft.com/office/drawing/2014/main" id="{78C030DB-B438-4D5B-ADCF-0C96B37261AA}"/>
            </a:ext>
          </a:extLst>
        </xdr:cNvPr>
        <xdr:cNvSpPr/>
      </xdr:nvSpPr>
      <xdr:spPr bwMode="auto">
        <a:xfrm>
          <a:off x="114300" y="9344025"/>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114300</xdr:colOff>
          <xdr:row>43</xdr:row>
          <xdr:rowOff>146050</xdr:rowOff>
        </xdr:from>
        <xdr:to>
          <xdr:col>0</xdr:col>
          <xdr:colOff>419100</xdr:colOff>
          <xdr:row>45</xdr:row>
          <xdr:rowOff>31750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46</xdr:row>
      <xdr:rowOff>9525</xdr:rowOff>
    </xdr:from>
    <xdr:ext cx="304800" cy="250581"/>
    <xdr:sp macro="" textlink="">
      <xdr:nvSpPr>
        <xdr:cNvPr id="25" name="Check Box 2" hidden="1">
          <a:extLst>
            <a:ext uri="{63B3BB69-23CF-44E3-9099-C40C66FF867C}">
              <a14:compatExt xmlns:a14="http://schemas.microsoft.com/office/drawing/2010/main" spid="_x0000_s7170"/>
            </a:ext>
            <a:ext uri="{FF2B5EF4-FFF2-40B4-BE49-F238E27FC236}">
              <a16:creationId xmlns:a16="http://schemas.microsoft.com/office/drawing/2014/main" id="{A73B40AE-5D92-4D74-82B7-7D33AB5BD47F}"/>
            </a:ext>
          </a:extLst>
        </xdr:cNvPr>
        <xdr:cNvSpPr/>
      </xdr:nvSpPr>
      <xdr:spPr bwMode="auto">
        <a:xfrm>
          <a:off x="123825" y="9744075"/>
          <a:ext cx="304800" cy="250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114300</xdr:colOff>
          <xdr:row>46</xdr:row>
          <xdr:rowOff>146050</xdr:rowOff>
        </xdr:from>
        <xdr:to>
          <xdr:col>0</xdr:col>
          <xdr:colOff>419100</xdr:colOff>
          <xdr:row>48</xdr:row>
          <xdr:rowOff>31750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32</xdr:row>
      <xdr:rowOff>9525</xdr:rowOff>
    </xdr:from>
    <xdr:ext cx="304800" cy="250372"/>
    <xdr:sp macro="" textlink="">
      <xdr:nvSpPr>
        <xdr:cNvPr id="26" name="Check Box 2" hidden="1">
          <a:extLst>
            <a:ext uri="{63B3BB69-23CF-44E3-9099-C40C66FF867C}">
              <a14:compatExt xmlns:a14="http://schemas.microsoft.com/office/drawing/2010/main" spid="_x0000_s7170"/>
            </a:ext>
            <a:ext uri="{FF2B5EF4-FFF2-40B4-BE49-F238E27FC236}">
              <a16:creationId xmlns:a16="http://schemas.microsoft.com/office/drawing/2014/main" id="{ECB255A0-47D5-4E3C-8DF7-2AFD363FB85F}"/>
            </a:ext>
          </a:extLst>
        </xdr:cNvPr>
        <xdr:cNvSpPr/>
      </xdr:nvSpPr>
      <xdr:spPr bwMode="auto">
        <a:xfrm>
          <a:off x="123825" y="6115050"/>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52425" cy="250371"/>
    <xdr:sp macro="" textlink="">
      <xdr:nvSpPr>
        <xdr:cNvPr id="27" name="Check Box 3" hidden="1">
          <a:extLst>
            <a:ext uri="{63B3BB69-23CF-44E3-9099-C40C66FF867C}">
              <a14:compatExt xmlns:a14="http://schemas.microsoft.com/office/drawing/2010/main" spid="_x0000_s7171"/>
            </a:ext>
            <a:ext uri="{FF2B5EF4-FFF2-40B4-BE49-F238E27FC236}">
              <a16:creationId xmlns:a16="http://schemas.microsoft.com/office/drawing/2014/main" id="{338C9281-3733-4530-9867-5809BC827851}"/>
            </a:ext>
          </a:extLst>
        </xdr:cNvPr>
        <xdr:cNvSpPr/>
      </xdr:nvSpPr>
      <xdr:spPr bwMode="auto">
        <a:xfrm>
          <a:off x="123825" y="7019925"/>
          <a:ext cx="3524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276225" cy="243567"/>
    <xdr:sp macro="" textlink="">
      <xdr:nvSpPr>
        <xdr:cNvPr id="28" name="Check Box 4" hidden="1">
          <a:extLst>
            <a:ext uri="{63B3BB69-23CF-44E3-9099-C40C66FF867C}">
              <a14:compatExt xmlns:a14="http://schemas.microsoft.com/office/drawing/2010/main" spid="_x0000_s7172"/>
            </a:ext>
            <a:ext uri="{FF2B5EF4-FFF2-40B4-BE49-F238E27FC236}">
              <a16:creationId xmlns:a16="http://schemas.microsoft.com/office/drawing/2014/main" id="{E6658605-BE85-4629-A75A-7627E311E4BF}"/>
            </a:ext>
          </a:extLst>
        </xdr:cNvPr>
        <xdr:cNvSpPr/>
      </xdr:nvSpPr>
      <xdr:spPr bwMode="auto">
        <a:xfrm>
          <a:off x="114300" y="7019925"/>
          <a:ext cx="276225" cy="2435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304800" cy="243568"/>
    <xdr:sp macro="" textlink="">
      <xdr:nvSpPr>
        <xdr:cNvPr id="29" name="Check Box 5" hidden="1">
          <a:extLst>
            <a:ext uri="{63B3BB69-23CF-44E3-9099-C40C66FF867C}">
              <a14:compatExt xmlns:a14="http://schemas.microsoft.com/office/drawing/2010/main" spid="_x0000_s7173"/>
            </a:ext>
            <a:ext uri="{FF2B5EF4-FFF2-40B4-BE49-F238E27FC236}">
              <a16:creationId xmlns:a16="http://schemas.microsoft.com/office/drawing/2014/main" id="{CC8A5457-A345-41FC-9CEC-14F0131F10E2}"/>
            </a:ext>
          </a:extLst>
        </xdr:cNvPr>
        <xdr:cNvSpPr/>
      </xdr:nvSpPr>
      <xdr:spPr bwMode="auto">
        <a:xfrm>
          <a:off x="114300" y="7019925"/>
          <a:ext cx="304800" cy="2435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38100</xdr:colOff>
          <xdr:row>32</xdr:row>
          <xdr:rowOff>12700</xdr:rowOff>
        </xdr:from>
        <xdr:to>
          <xdr:col>0</xdr:col>
          <xdr:colOff>342900</xdr:colOff>
          <xdr:row>33</xdr:row>
          <xdr:rowOff>50800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35</xdr:row>
      <xdr:rowOff>0</xdr:rowOff>
    </xdr:from>
    <xdr:ext cx="352425" cy="246460"/>
    <xdr:sp macro="" textlink="">
      <xdr:nvSpPr>
        <xdr:cNvPr id="30" name="Check Box 3" hidden="1">
          <a:extLst>
            <a:ext uri="{63B3BB69-23CF-44E3-9099-C40C66FF867C}">
              <a14:compatExt xmlns:a14="http://schemas.microsoft.com/office/drawing/2010/main" spid="_x0000_s7171"/>
            </a:ext>
            <a:ext uri="{FF2B5EF4-FFF2-40B4-BE49-F238E27FC236}">
              <a16:creationId xmlns:a16="http://schemas.microsoft.com/office/drawing/2014/main" id="{CB989B0D-8928-44A8-9B0B-77C505FB53B1}"/>
            </a:ext>
          </a:extLst>
        </xdr:cNvPr>
        <xdr:cNvSpPr/>
      </xdr:nvSpPr>
      <xdr:spPr bwMode="auto">
        <a:xfrm>
          <a:off x="123825" y="7019925"/>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276225" cy="239656"/>
    <xdr:sp macro="" textlink="">
      <xdr:nvSpPr>
        <xdr:cNvPr id="31" name="Check Box 4" hidden="1">
          <a:extLst>
            <a:ext uri="{63B3BB69-23CF-44E3-9099-C40C66FF867C}">
              <a14:compatExt xmlns:a14="http://schemas.microsoft.com/office/drawing/2010/main" spid="_x0000_s7172"/>
            </a:ext>
            <a:ext uri="{FF2B5EF4-FFF2-40B4-BE49-F238E27FC236}">
              <a16:creationId xmlns:a16="http://schemas.microsoft.com/office/drawing/2014/main" id="{D6A93B4B-68FC-4A13-BAEE-987EDA8E3D4D}"/>
            </a:ext>
          </a:extLst>
        </xdr:cNvPr>
        <xdr:cNvSpPr/>
      </xdr:nvSpPr>
      <xdr:spPr bwMode="auto">
        <a:xfrm>
          <a:off x="114300" y="7019925"/>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304800" cy="235744"/>
    <xdr:sp macro="" textlink="">
      <xdr:nvSpPr>
        <xdr:cNvPr id="32" name="Check Box 5" hidden="1">
          <a:extLst>
            <a:ext uri="{63B3BB69-23CF-44E3-9099-C40C66FF867C}">
              <a14:compatExt xmlns:a14="http://schemas.microsoft.com/office/drawing/2010/main" spid="_x0000_s7173"/>
            </a:ext>
            <a:ext uri="{FF2B5EF4-FFF2-40B4-BE49-F238E27FC236}">
              <a16:creationId xmlns:a16="http://schemas.microsoft.com/office/drawing/2014/main" id="{2649810A-B697-4CFA-A24D-C634F2692DC9}"/>
            </a:ext>
          </a:extLst>
        </xdr:cNvPr>
        <xdr:cNvSpPr/>
      </xdr:nvSpPr>
      <xdr:spPr bwMode="auto">
        <a:xfrm>
          <a:off x="114300" y="7019925"/>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30</xdr:row>
      <xdr:rowOff>0</xdr:rowOff>
    </xdr:from>
    <xdr:ext cx="352425" cy="246460"/>
    <xdr:sp macro="" textlink="">
      <xdr:nvSpPr>
        <xdr:cNvPr id="33" name="Check Box 3" hidden="1">
          <a:extLst>
            <a:ext uri="{63B3BB69-23CF-44E3-9099-C40C66FF867C}">
              <a14:compatExt xmlns:a14="http://schemas.microsoft.com/office/drawing/2010/main" spid="_x0000_s7171"/>
            </a:ext>
            <a:ext uri="{FF2B5EF4-FFF2-40B4-BE49-F238E27FC236}">
              <a16:creationId xmlns:a16="http://schemas.microsoft.com/office/drawing/2014/main" id="{A097EEB1-DC8E-4594-8DB4-E99CD1FCF284}"/>
            </a:ext>
          </a:extLst>
        </xdr:cNvPr>
        <xdr:cNvSpPr/>
      </xdr:nvSpPr>
      <xdr:spPr bwMode="auto">
        <a:xfrm>
          <a:off x="123825" y="5591175"/>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76225" cy="239656"/>
    <xdr:sp macro="" textlink="">
      <xdr:nvSpPr>
        <xdr:cNvPr id="34" name="Check Box 4" hidden="1">
          <a:extLst>
            <a:ext uri="{63B3BB69-23CF-44E3-9099-C40C66FF867C}">
              <a14:compatExt xmlns:a14="http://schemas.microsoft.com/office/drawing/2010/main" spid="_x0000_s7172"/>
            </a:ext>
            <a:ext uri="{FF2B5EF4-FFF2-40B4-BE49-F238E27FC236}">
              <a16:creationId xmlns:a16="http://schemas.microsoft.com/office/drawing/2014/main" id="{41054B71-5244-417C-8865-2D6635604E12}"/>
            </a:ext>
          </a:extLst>
        </xdr:cNvPr>
        <xdr:cNvSpPr/>
      </xdr:nvSpPr>
      <xdr:spPr bwMode="auto">
        <a:xfrm>
          <a:off x="114300" y="5591175"/>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304800" cy="235744"/>
    <xdr:sp macro="" textlink="">
      <xdr:nvSpPr>
        <xdr:cNvPr id="35" name="Check Box 5" hidden="1">
          <a:extLst>
            <a:ext uri="{63B3BB69-23CF-44E3-9099-C40C66FF867C}">
              <a14:compatExt xmlns:a14="http://schemas.microsoft.com/office/drawing/2010/main" spid="_x0000_s7173"/>
            </a:ext>
            <a:ext uri="{FF2B5EF4-FFF2-40B4-BE49-F238E27FC236}">
              <a16:creationId xmlns:a16="http://schemas.microsoft.com/office/drawing/2014/main" id="{1710D455-FB64-4960-88FC-D9702B3ABD9B}"/>
            </a:ext>
          </a:extLst>
        </xdr:cNvPr>
        <xdr:cNvSpPr/>
      </xdr:nvSpPr>
      <xdr:spPr bwMode="auto">
        <a:xfrm>
          <a:off x="114300" y="5591175"/>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0</xdr:col>
          <xdr:colOff>342900</xdr:colOff>
          <xdr:row>31</xdr:row>
          <xdr:rowOff>31750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33</xdr:row>
      <xdr:rowOff>9525</xdr:rowOff>
    </xdr:from>
    <xdr:ext cx="304800" cy="250372"/>
    <xdr:sp macro="" textlink="">
      <xdr:nvSpPr>
        <xdr:cNvPr id="36" name="Check Box 2" hidden="1">
          <a:extLst>
            <a:ext uri="{63B3BB69-23CF-44E3-9099-C40C66FF867C}">
              <a14:compatExt xmlns:a14="http://schemas.microsoft.com/office/drawing/2010/main" spid="_x0000_s7170"/>
            </a:ext>
            <a:ext uri="{FF2B5EF4-FFF2-40B4-BE49-F238E27FC236}">
              <a16:creationId xmlns:a16="http://schemas.microsoft.com/office/drawing/2014/main" id="{C74BE6E3-B535-4B0B-A90F-19A3550DA9DC}"/>
            </a:ext>
          </a:extLst>
        </xdr:cNvPr>
        <xdr:cNvSpPr/>
      </xdr:nvSpPr>
      <xdr:spPr bwMode="auto">
        <a:xfrm>
          <a:off x="123825" y="6324600"/>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38100</xdr:colOff>
          <xdr:row>33</xdr:row>
          <xdr:rowOff>12700</xdr:rowOff>
        </xdr:from>
        <xdr:to>
          <xdr:col>0</xdr:col>
          <xdr:colOff>342900</xdr:colOff>
          <xdr:row>33</xdr:row>
          <xdr:rowOff>260350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34</xdr:row>
      <xdr:rowOff>9525</xdr:rowOff>
    </xdr:from>
    <xdr:ext cx="304800" cy="250372"/>
    <xdr:sp macro="" textlink="">
      <xdr:nvSpPr>
        <xdr:cNvPr id="37" name="Check Box 2" hidden="1">
          <a:extLst>
            <a:ext uri="{63B3BB69-23CF-44E3-9099-C40C66FF867C}">
              <a14:compatExt xmlns:a14="http://schemas.microsoft.com/office/drawing/2010/main" spid="_x0000_s7170"/>
            </a:ext>
            <a:ext uri="{FF2B5EF4-FFF2-40B4-BE49-F238E27FC236}">
              <a16:creationId xmlns:a16="http://schemas.microsoft.com/office/drawing/2014/main" id="{4D91B7E7-BE3A-43C2-B43D-EC141EF3BD62}"/>
            </a:ext>
          </a:extLst>
        </xdr:cNvPr>
        <xdr:cNvSpPr/>
      </xdr:nvSpPr>
      <xdr:spPr bwMode="auto">
        <a:xfrm>
          <a:off x="123825" y="6677025"/>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38100</xdr:colOff>
          <xdr:row>34</xdr:row>
          <xdr:rowOff>12700</xdr:rowOff>
        </xdr:from>
        <xdr:to>
          <xdr:col>0</xdr:col>
          <xdr:colOff>342900</xdr:colOff>
          <xdr:row>34</xdr:row>
          <xdr:rowOff>260350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35</xdr:row>
      <xdr:rowOff>0</xdr:rowOff>
    </xdr:from>
    <xdr:to>
      <xdr:col>16</xdr:col>
      <xdr:colOff>400050</xdr:colOff>
      <xdr:row>35</xdr:row>
      <xdr:rowOff>249117</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0</xdr:col>
      <xdr:colOff>1380706</xdr:colOff>
      <xdr:row>6</xdr:row>
      <xdr:rowOff>244928</xdr:rowOff>
    </xdr:from>
    <xdr:to>
      <xdr:col>1</xdr:col>
      <xdr:colOff>562498</xdr:colOff>
      <xdr:row>7</xdr:row>
      <xdr:rowOff>130629</xdr:rowOff>
    </xdr:to>
    <xdr:sp macro="" textlink="">
      <xdr:nvSpPr>
        <xdr:cNvPr id="2" name="テキスト ボックス 1">
          <a:extLst>
            <a:ext uri="{FF2B5EF4-FFF2-40B4-BE49-F238E27FC236}">
              <a16:creationId xmlns:a16="http://schemas.microsoft.com/office/drawing/2014/main" id="{13ADDC3F-052E-43FE-99EC-61D2136E622D}"/>
            </a:ext>
          </a:extLst>
        </xdr:cNvPr>
        <xdr:cNvSpPr txBox="1"/>
      </xdr:nvSpPr>
      <xdr:spPr>
        <a:xfrm>
          <a:off x="1380706" y="1285351"/>
          <a:ext cx="632523" cy="193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郵便番号</a:t>
          </a:r>
          <a:endParaRPr kumimoji="1" lang="en-US" altLang="ja-JP" sz="800"/>
        </a:p>
      </xdr:txBody>
    </xdr:sp>
    <xdr:clientData/>
  </xdr:twoCellAnchor>
  <xdr:twoCellAnchor>
    <xdr:from>
      <xdr:col>1</xdr:col>
      <xdr:colOff>1377462</xdr:colOff>
      <xdr:row>6</xdr:row>
      <xdr:rowOff>232159</xdr:rowOff>
    </xdr:from>
    <xdr:to>
      <xdr:col>2</xdr:col>
      <xdr:colOff>388327</xdr:colOff>
      <xdr:row>7</xdr:row>
      <xdr:rowOff>103414</xdr:rowOff>
    </xdr:to>
    <xdr:sp macro="" textlink="">
      <xdr:nvSpPr>
        <xdr:cNvPr id="3" name="テキスト ボックス 2">
          <a:extLst>
            <a:ext uri="{FF2B5EF4-FFF2-40B4-BE49-F238E27FC236}">
              <a16:creationId xmlns:a16="http://schemas.microsoft.com/office/drawing/2014/main" id="{36A55189-655D-4308-83E2-CA73FCA2CC25}"/>
            </a:ext>
          </a:extLst>
        </xdr:cNvPr>
        <xdr:cNvSpPr txBox="1"/>
      </xdr:nvSpPr>
      <xdr:spPr>
        <a:xfrm>
          <a:off x="2828193" y="1272582"/>
          <a:ext cx="461596" cy="17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xdr:twoCellAnchor>
    <xdr:from>
      <xdr:col>0</xdr:col>
      <xdr:colOff>1381440</xdr:colOff>
      <xdr:row>8</xdr:row>
      <xdr:rowOff>229751</xdr:rowOff>
    </xdr:from>
    <xdr:to>
      <xdr:col>1</xdr:col>
      <xdr:colOff>337038</xdr:colOff>
      <xdr:row>9</xdr:row>
      <xdr:rowOff>131884</xdr:rowOff>
    </xdr:to>
    <xdr:sp macro="" textlink="">
      <xdr:nvSpPr>
        <xdr:cNvPr id="4" name="テキスト ボックス 3">
          <a:extLst>
            <a:ext uri="{FF2B5EF4-FFF2-40B4-BE49-F238E27FC236}">
              <a16:creationId xmlns:a16="http://schemas.microsoft.com/office/drawing/2014/main" id="{F391ABD4-FB16-42F3-AA10-97060939B421}"/>
            </a:ext>
          </a:extLst>
        </xdr:cNvPr>
        <xdr:cNvSpPr txBox="1"/>
      </xdr:nvSpPr>
      <xdr:spPr>
        <a:xfrm>
          <a:off x="1381440" y="1885636"/>
          <a:ext cx="406329" cy="187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1</xdr:col>
      <xdr:colOff>1371286</xdr:colOff>
      <xdr:row>8</xdr:row>
      <xdr:rowOff>233310</xdr:rowOff>
    </xdr:from>
    <xdr:to>
      <xdr:col>2</xdr:col>
      <xdr:colOff>404812</xdr:colOff>
      <xdr:row>9</xdr:row>
      <xdr:rowOff>146538</xdr:rowOff>
    </xdr:to>
    <xdr:sp macro="" textlink="">
      <xdr:nvSpPr>
        <xdr:cNvPr id="5" name="テキスト ボックス 4">
          <a:extLst>
            <a:ext uri="{FF2B5EF4-FFF2-40B4-BE49-F238E27FC236}">
              <a16:creationId xmlns:a16="http://schemas.microsoft.com/office/drawing/2014/main" id="{221BFA92-10C3-4C7D-94CF-AEB7C17E1A8F}"/>
            </a:ext>
          </a:extLst>
        </xdr:cNvPr>
        <xdr:cNvSpPr txBox="1"/>
      </xdr:nvSpPr>
      <xdr:spPr>
        <a:xfrm>
          <a:off x="2817895" y="1870419"/>
          <a:ext cx="480136" cy="198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0</xdr:col>
      <xdr:colOff>1393015</xdr:colOff>
      <xdr:row>35</xdr:row>
      <xdr:rowOff>259660</xdr:rowOff>
    </xdr:from>
    <xdr:to>
      <xdr:col>1</xdr:col>
      <xdr:colOff>548465</xdr:colOff>
      <xdr:row>36</xdr:row>
      <xdr:rowOff>145360</xdr:rowOff>
    </xdr:to>
    <xdr:sp macro="" textlink="">
      <xdr:nvSpPr>
        <xdr:cNvPr id="6" name="テキスト ボックス 5">
          <a:extLst>
            <a:ext uri="{FF2B5EF4-FFF2-40B4-BE49-F238E27FC236}">
              <a16:creationId xmlns:a16="http://schemas.microsoft.com/office/drawing/2014/main" id="{3675BCC2-249B-4345-91B2-70520C766A26}"/>
            </a:ext>
          </a:extLst>
        </xdr:cNvPr>
        <xdr:cNvSpPr txBox="1"/>
      </xdr:nvSpPr>
      <xdr:spPr>
        <a:xfrm>
          <a:off x="1393015" y="7574860"/>
          <a:ext cx="603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1</xdr:col>
      <xdr:colOff>1369401</xdr:colOff>
      <xdr:row>35</xdr:row>
      <xdr:rowOff>250972</xdr:rowOff>
    </xdr:from>
    <xdr:to>
      <xdr:col>2</xdr:col>
      <xdr:colOff>1344001</xdr:colOff>
      <xdr:row>36</xdr:row>
      <xdr:rowOff>135939</xdr:rowOff>
    </xdr:to>
    <xdr:sp macro="" textlink="">
      <xdr:nvSpPr>
        <xdr:cNvPr id="7" name="テキスト ボックス 6">
          <a:extLst>
            <a:ext uri="{FF2B5EF4-FFF2-40B4-BE49-F238E27FC236}">
              <a16:creationId xmlns:a16="http://schemas.microsoft.com/office/drawing/2014/main" id="{9AEADE4E-522F-46A7-A9C6-F45F13461EA9}"/>
            </a:ext>
          </a:extLst>
        </xdr:cNvPr>
        <xdr:cNvSpPr txBox="1"/>
      </xdr:nvSpPr>
      <xdr:spPr>
        <a:xfrm>
          <a:off x="2817201" y="7566172"/>
          <a:ext cx="1422400" cy="18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0</xdr:col>
      <xdr:colOff>1384970</xdr:colOff>
      <xdr:row>36</xdr:row>
      <xdr:rowOff>245817</xdr:rowOff>
    </xdr:from>
    <xdr:to>
      <xdr:col>1</xdr:col>
      <xdr:colOff>734095</xdr:colOff>
      <xdr:row>37</xdr:row>
      <xdr:rowOff>131517</xdr:rowOff>
    </xdr:to>
    <xdr:sp macro="" textlink="">
      <xdr:nvSpPr>
        <xdr:cNvPr id="8" name="テキスト ボックス 7">
          <a:extLst>
            <a:ext uri="{FF2B5EF4-FFF2-40B4-BE49-F238E27FC236}">
              <a16:creationId xmlns:a16="http://schemas.microsoft.com/office/drawing/2014/main" id="{DA028D85-BD1F-4D1E-864A-1CEBCD91F380}"/>
            </a:ext>
          </a:extLst>
        </xdr:cNvPr>
        <xdr:cNvSpPr txBox="1"/>
      </xdr:nvSpPr>
      <xdr:spPr>
        <a:xfrm>
          <a:off x="1384970" y="7865817"/>
          <a:ext cx="796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a:t>
          </a:r>
          <a:endParaRPr kumimoji="1" lang="en-US" altLang="ja-JP" sz="800"/>
        </a:p>
      </xdr:txBody>
    </xdr:sp>
    <xdr:clientData/>
  </xdr:twoCellAnchor>
  <xdr:twoCellAnchor>
    <xdr:from>
      <xdr:col>1</xdr:col>
      <xdr:colOff>1383727</xdr:colOff>
      <xdr:row>36</xdr:row>
      <xdr:rowOff>266346</xdr:rowOff>
    </xdr:from>
    <xdr:to>
      <xdr:col>2</xdr:col>
      <xdr:colOff>1383727</xdr:colOff>
      <xdr:row>37</xdr:row>
      <xdr:rowOff>174271</xdr:rowOff>
    </xdr:to>
    <xdr:sp macro="" textlink="">
      <xdr:nvSpPr>
        <xdr:cNvPr id="9" name="テキスト ボックス 8">
          <a:extLst>
            <a:ext uri="{FF2B5EF4-FFF2-40B4-BE49-F238E27FC236}">
              <a16:creationId xmlns:a16="http://schemas.microsoft.com/office/drawing/2014/main" id="{6C3FA080-9983-4BF2-9D96-0B78D399B507}"/>
            </a:ext>
          </a:extLst>
        </xdr:cNvPr>
        <xdr:cNvSpPr txBox="1"/>
      </xdr:nvSpPr>
      <xdr:spPr>
        <a:xfrm>
          <a:off x="2831527" y="7886346"/>
          <a:ext cx="1447800" cy="21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FAX</a:t>
          </a:r>
        </a:p>
      </xdr:txBody>
    </xdr:sp>
    <xdr:clientData/>
  </xdr:twoCellAnchor>
  <xdr:twoCellAnchor>
    <xdr:from>
      <xdr:col>0</xdr:col>
      <xdr:colOff>1378405</xdr:colOff>
      <xdr:row>38</xdr:row>
      <xdr:rowOff>254455</xdr:rowOff>
    </xdr:from>
    <xdr:to>
      <xdr:col>4</xdr:col>
      <xdr:colOff>51205</xdr:colOff>
      <xdr:row>40</xdr:row>
      <xdr:rowOff>166688</xdr:rowOff>
    </xdr:to>
    <xdr:sp macro="" textlink="">
      <xdr:nvSpPr>
        <xdr:cNvPr id="10" name="テキスト ボックス 9">
          <a:extLst>
            <a:ext uri="{FF2B5EF4-FFF2-40B4-BE49-F238E27FC236}">
              <a16:creationId xmlns:a16="http://schemas.microsoft.com/office/drawing/2014/main" id="{E38B4FA9-B17E-4352-A632-0F30AFBBE1B0}"/>
            </a:ext>
          </a:extLst>
        </xdr:cNvPr>
        <xdr:cNvSpPr txBox="1"/>
      </xdr:nvSpPr>
      <xdr:spPr>
        <a:xfrm>
          <a:off x="1378405" y="8160205"/>
          <a:ext cx="4457073" cy="518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申請者住所と同じ場合は、□に☑してください。申請者住所と同じ</a:t>
          </a:r>
        </a:p>
        <a:p>
          <a:r>
            <a:rPr kumimoji="1" lang="ja-JP" altLang="en-US" sz="800"/>
            <a:t>〒 　　　　　　　　　住所</a:t>
          </a:r>
        </a:p>
      </xdr:txBody>
    </xdr:sp>
    <xdr:clientData/>
  </xdr:twoCellAnchor>
  <xdr:twoCellAnchor editAs="oneCell">
    <xdr:from>
      <xdr:col>0</xdr:col>
      <xdr:colOff>123825</xdr:colOff>
      <xdr:row>42</xdr:row>
      <xdr:rowOff>9525</xdr:rowOff>
    </xdr:from>
    <xdr:to>
      <xdr:col>0</xdr:col>
      <xdr:colOff>428625</xdr:colOff>
      <xdr:row>43</xdr:row>
      <xdr:rowOff>76934</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43</xdr:row>
      <xdr:rowOff>0</xdr:rowOff>
    </xdr:from>
    <xdr:to>
      <xdr:col>0</xdr:col>
      <xdr:colOff>476250</xdr:colOff>
      <xdr:row>44</xdr:row>
      <xdr:rowOff>67406</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43</xdr:row>
      <xdr:rowOff>0</xdr:rowOff>
    </xdr:from>
    <xdr:to>
      <xdr:col>0</xdr:col>
      <xdr:colOff>390525</xdr:colOff>
      <xdr:row>44</xdr:row>
      <xdr:rowOff>60602</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114300</xdr:colOff>
      <xdr:row>43</xdr:row>
      <xdr:rowOff>200025</xdr:rowOff>
    </xdr:from>
    <xdr:to>
      <xdr:col>0</xdr:col>
      <xdr:colOff>419100</xdr:colOff>
      <xdr:row>45</xdr:row>
      <xdr:rowOff>58615</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45</xdr:row>
      <xdr:rowOff>209550</xdr:rowOff>
    </xdr:from>
    <xdr:to>
      <xdr:col>0</xdr:col>
      <xdr:colOff>428625</xdr:colOff>
      <xdr:row>47</xdr:row>
      <xdr:rowOff>67408</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47</xdr:row>
      <xdr:rowOff>152400</xdr:rowOff>
    </xdr:from>
    <xdr:to>
      <xdr:col>0</xdr:col>
      <xdr:colOff>523875</xdr:colOff>
      <xdr:row>49</xdr:row>
      <xdr:rowOff>115032</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1247775</xdr:colOff>
      <xdr:row>3</xdr:row>
      <xdr:rowOff>76200</xdr:rowOff>
    </xdr:from>
    <xdr:to>
      <xdr:col>1</xdr:col>
      <xdr:colOff>104775</xdr:colOff>
      <xdr:row>5</xdr:row>
      <xdr:rowOff>47625</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1257300</xdr:colOff>
      <xdr:row>3</xdr:row>
      <xdr:rowOff>85725</xdr:rowOff>
    </xdr:from>
    <xdr:to>
      <xdr:col>2</xdr:col>
      <xdr:colOff>114300</xdr:colOff>
      <xdr:row>5</xdr:row>
      <xdr:rowOff>57150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3</xdr:row>
      <xdr:rowOff>85725</xdr:rowOff>
    </xdr:from>
    <xdr:to>
      <xdr:col>3</xdr:col>
      <xdr:colOff>400050</xdr:colOff>
      <xdr:row>5</xdr:row>
      <xdr:rowOff>47625</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904875</xdr:colOff>
      <xdr:row>38</xdr:row>
      <xdr:rowOff>257175</xdr:rowOff>
    </xdr:from>
    <xdr:to>
      <xdr:col>2</xdr:col>
      <xdr:colOff>1209675</xdr:colOff>
      <xdr:row>39</xdr:row>
      <xdr:rowOff>200025</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114300</xdr:colOff>
          <xdr:row>41</xdr:row>
          <xdr:rowOff>152400</xdr:rowOff>
        </xdr:from>
        <xdr:to>
          <xdr:col>0</xdr:col>
          <xdr:colOff>419100</xdr:colOff>
          <xdr:row>43</xdr:row>
          <xdr:rowOff>38100</xdr:rowOff>
        </xdr:to>
        <xdr:sp macro="" textlink="">
          <xdr:nvSpPr>
            <xdr:cNvPr id="12" name="Check Box 2" hidden="1">
              <a:extLst>
                <a:ext uri="{63B3BB69-23CF-44E3-9099-C40C66FF867C}">
                  <a14:compatExt spid="_x0000_s7170"/>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42</xdr:row>
          <xdr:rowOff>146050</xdr:rowOff>
        </xdr:from>
        <xdr:to>
          <xdr:col>0</xdr:col>
          <xdr:colOff>469900</xdr:colOff>
          <xdr:row>44</xdr:row>
          <xdr:rowOff>31750</xdr:rowOff>
        </xdr:to>
        <xdr:sp macro="" textlink="">
          <xdr:nvSpPr>
            <xdr:cNvPr id="13" name="Check Box 3" hidden="1">
              <a:extLst>
                <a:ext uri="{63B3BB69-23CF-44E3-9099-C40C66FF867C}">
                  <a14:compatExt spid="_x0000_s7171"/>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171450</xdr:rowOff>
        </xdr:from>
        <xdr:to>
          <xdr:col>0</xdr:col>
          <xdr:colOff>412750</xdr:colOff>
          <xdr:row>47</xdr:row>
          <xdr:rowOff>31750</xdr:rowOff>
        </xdr:to>
        <xdr:sp macro="" textlink="">
          <xdr:nvSpPr>
            <xdr:cNvPr id="15" name="Check Box 6" hidden="1">
              <a:extLst>
                <a:ext uri="{63B3BB69-23CF-44E3-9099-C40C66FF867C}">
                  <a14:compatExt spid="_x0000_s7174"/>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1250950</xdr:colOff>
          <xdr:row>3</xdr:row>
          <xdr:rowOff>76200</xdr:rowOff>
        </xdr:from>
        <xdr:to>
          <xdr:col>1</xdr:col>
          <xdr:colOff>107950</xdr:colOff>
          <xdr:row>5</xdr:row>
          <xdr:rowOff>50800</xdr:rowOff>
        </xdr:to>
        <xdr:sp macro="" textlink="">
          <xdr:nvSpPr>
            <xdr:cNvPr id="11" name="Check Box 8" hidden="1">
              <a:extLst>
                <a:ext uri="{63B3BB69-23CF-44E3-9099-C40C66FF867C}">
                  <a14:compatExt spid="_x0000_s7176"/>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3</xdr:row>
          <xdr:rowOff>88900</xdr:rowOff>
        </xdr:from>
        <xdr:to>
          <xdr:col>2</xdr:col>
          <xdr:colOff>114300</xdr:colOff>
          <xdr:row>5</xdr:row>
          <xdr:rowOff>57150</xdr:rowOff>
        </xdr:to>
        <xdr:sp macro="" textlink="">
          <xdr:nvSpPr>
            <xdr:cNvPr id="14" name="Check Box 9" hidden="1">
              <a:extLst>
                <a:ext uri="{63B3BB69-23CF-44E3-9099-C40C66FF867C}">
                  <a14:compatExt spid="_x0000_s7177"/>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xdr:row>
          <xdr:rowOff>88900</xdr:rowOff>
        </xdr:from>
        <xdr:to>
          <xdr:col>3</xdr:col>
          <xdr:colOff>400050</xdr:colOff>
          <xdr:row>5</xdr:row>
          <xdr:rowOff>50800</xdr:rowOff>
        </xdr:to>
        <xdr:sp macro="" textlink="">
          <xdr:nvSpPr>
            <xdr:cNvPr id="16" name="Check Box 10" hidden="1">
              <a:extLst>
                <a:ext uri="{63B3BB69-23CF-44E3-9099-C40C66FF867C}">
                  <a14:compatExt spid="_x0000_s7178"/>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38</xdr:row>
          <xdr:rowOff>260350</xdr:rowOff>
        </xdr:from>
        <xdr:to>
          <xdr:col>3</xdr:col>
          <xdr:colOff>603250</xdr:colOff>
          <xdr:row>39</xdr:row>
          <xdr:rowOff>203200</xdr:rowOff>
        </xdr:to>
        <xdr:sp macro="" textlink="">
          <xdr:nvSpPr>
            <xdr:cNvPr id="17" name="Check Box 11" hidden="1">
              <a:extLst>
                <a:ext uri="{63B3BB69-23CF-44E3-9099-C40C66FF867C}">
                  <a14:compatExt spid="_x0000_s7179"/>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44</xdr:row>
      <xdr:rowOff>0</xdr:rowOff>
    </xdr:from>
    <xdr:ext cx="352425" cy="246460"/>
    <xdr:sp macro="" textlink="">
      <xdr:nvSpPr>
        <xdr:cNvPr id="23" name="Check Box 3" hidden="1">
          <a:extLst>
            <a:ext uri="{63B3BB69-23CF-44E3-9099-C40C66FF867C}">
              <a14:compatExt xmlns:a14="http://schemas.microsoft.com/office/drawing/2010/main" spid="_x0000_s7171"/>
            </a:ext>
            <a:ext uri="{FF2B5EF4-FFF2-40B4-BE49-F238E27FC236}">
              <a16:creationId xmlns:a16="http://schemas.microsoft.com/office/drawing/2014/main" id="{D9A2E218-2EF3-42B8-BB57-B890BF846993}"/>
            </a:ext>
          </a:extLst>
        </xdr:cNvPr>
        <xdr:cNvSpPr/>
      </xdr:nvSpPr>
      <xdr:spPr bwMode="auto">
        <a:xfrm>
          <a:off x="123825" y="8917781"/>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44</xdr:row>
      <xdr:rowOff>0</xdr:rowOff>
    </xdr:from>
    <xdr:ext cx="276225" cy="239656"/>
    <xdr:sp macro="" textlink="">
      <xdr:nvSpPr>
        <xdr:cNvPr id="24" name="Check Box 4" hidden="1">
          <a:extLst>
            <a:ext uri="{63B3BB69-23CF-44E3-9099-C40C66FF867C}">
              <a14:compatExt xmlns:a14="http://schemas.microsoft.com/office/drawing/2010/main" spid="_x0000_s7172"/>
            </a:ext>
            <a:ext uri="{FF2B5EF4-FFF2-40B4-BE49-F238E27FC236}">
              <a16:creationId xmlns:a16="http://schemas.microsoft.com/office/drawing/2014/main" id="{83B8855A-BB05-4538-92F5-E23A1D669A80}"/>
            </a:ext>
          </a:extLst>
        </xdr:cNvPr>
        <xdr:cNvSpPr/>
      </xdr:nvSpPr>
      <xdr:spPr bwMode="auto">
        <a:xfrm>
          <a:off x="114300" y="8917781"/>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44</xdr:row>
      <xdr:rowOff>0</xdr:rowOff>
    </xdr:from>
    <xdr:ext cx="304800" cy="235744"/>
    <xdr:sp macro="" textlink="">
      <xdr:nvSpPr>
        <xdr:cNvPr id="25" name="Check Box 5" hidden="1">
          <a:extLst>
            <a:ext uri="{63B3BB69-23CF-44E3-9099-C40C66FF867C}">
              <a14:compatExt xmlns:a14="http://schemas.microsoft.com/office/drawing/2010/main" spid="_x0000_s7173"/>
            </a:ext>
            <a:ext uri="{FF2B5EF4-FFF2-40B4-BE49-F238E27FC236}">
              <a16:creationId xmlns:a16="http://schemas.microsoft.com/office/drawing/2014/main" id="{AE8A44B7-2075-45FB-978A-D77A954612AA}"/>
            </a:ext>
          </a:extLst>
        </xdr:cNvPr>
        <xdr:cNvSpPr/>
      </xdr:nvSpPr>
      <xdr:spPr bwMode="auto">
        <a:xfrm>
          <a:off x="114300" y="9117806"/>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114300</xdr:colOff>
          <xdr:row>43</xdr:row>
          <xdr:rowOff>146050</xdr:rowOff>
        </xdr:from>
        <xdr:to>
          <xdr:col>0</xdr:col>
          <xdr:colOff>419100</xdr:colOff>
          <xdr:row>45</xdr:row>
          <xdr:rowOff>31750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46</xdr:row>
      <xdr:rowOff>9525</xdr:rowOff>
    </xdr:from>
    <xdr:ext cx="304800" cy="250581"/>
    <xdr:sp macro="" textlink="">
      <xdr:nvSpPr>
        <xdr:cNvPr id="20" name="Check Box 2" hidden="1">
          <a:extLst>
            <a:ext uri="{63B3BB69-23CF-44E3-9099-C40C66FF867C}">
              <a14:compatExt xmlns:a14="http://schemas.microsoft.com/office/drawing/2010/main" spid="_x0000_s7170"/>
            </a:ext>
            <a:ext uri="{FF2B5EF4-FFF2-40B4-BE49-F238E27FC236}">
              <a16:creationId xmlns:a16="http://schemas.microsoft.com/office/drawing/2014/main" id="{7F2B8F46-AC7C-4947-BBBD-9B8F3C6951C7}"/>
            </a:ext>
          </a:extLst>
        </xdr:cNvPr>
        <xdr:cNvSpPr/>
      </xdr:nvSpPr>
      <xdr:spPr bwMode="auto">
        <a:xfrm>
          <a:off x="123825" y="8596679"/>
          <a:ext cx="304800" cy="250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114300</xdr:colOff>
          <xdr:row>46</xdr:row>
          <xdr:rowOff>146050</xdr:rowOff>
        </xdr:from>
        <xdr:to>
          <xdr:col>0</xdr:col>
          <xdr:colOff>419100</xdr:colOff>
          <xdr:row>48</xdr:row>
          <xdr:rowOff>31750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32</xdr:row>
      <xdr:rowOff>9525</xdr:rowOff>
    </xdr:from>
    <xdr:ext cx="304800" cy="250372"/>
    <xdr:sp macro="" textlink="">
      <xdr:nvSpPr>
        <xdr:cNvPr id="21" name="Check Box 2" hidden="1">
          <a:extLst>
            <a:ext uri="{63B3BB69-23CF-44E3-9099-C40C66FF867C}">
              <a14:compatExt xmlns:a14="http://schemas.microsoft.com/office/drawing/2010/main" spid="_x0000_s7170"/>
            </a:ext>
            <a:ext uri="{FF2B5EF4-FFF2-40B4-BE49-F238E27FC236}">
              <a16:creationId xmlns:a16="http://schemas.microsoft.com/office/drawing/2014/main" id="{C238F2FA-719A-4162-9732-1C3B211438A1}"/>
            </a:ext>
          </a:extLst>
        </xdr:cNvPr>
        <xdr:cNvSpPr/>
      </xdr:nvSpPr>
      <xdr:spPr bwMode="auto">
        <a:xfrm>
          <a:off x="123825" y="9485539"/>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52425" cy="250371"/>
    <xdr:sp macro="" textlink="">
      <xdr:nvSpPr>
        <xdr:cNvPr id="22" name="Check Box 3" hidden="1">
          <a:extLst>
            <a:ext uri="{63B3BB69-23CF-44E3-9099-C40C66FF867C}">
              <a14:compatExt xmlns:a14="http://schemas.microsoft.com/office/drawing/2010/main" spid="_x0000_s7171"/>
            </a:ext>
            <a:ext uri="{FF2B5EF4-FFF2-40B4-BE49-F238E27FC236}">
              <a16:creationId xmlns:a16="http://schemas.microsoft.com/office/drawing/2014/main" id="{6E4FABCC-066A-4AEB-A0F0-D3EB07D5BF8A}"/>
            </a:ext>
          </a:extLst>
        </xdr:cNvPr>
        <xdr:cNvSpPr/>
      </xdr:nvSpPr>
      <xdr:spPr bwMode="auto">
        <a:xfrm>
          <a:off x="123825" y="9688286"/>
          <a:ext cx="3524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276225" cy="243567"/>
    <xdr:sp macro="" textlink="">
      <xdr:nvSpPr>
        <xdr:cNvPr id="26" name="Check Box 4" hidden="1">
          <a:extLst>
            <a:ext uri="{63B3BB69-23CF-44E3-9099-C40C66FF867C}">
              <a14:compatExt xmlns:a14="http://schemas.microsoft.com/office/drawing/2010/main" spid="_x0000_s7172"/>
            </a:ext>
            <a:ext uri="{FF2B5EF4-FFF2-40B4-BE49-F238E27FC236}">
              <a16:creationId xmlns:a16="http://schemas.microsoft.com/office/drawing/2014/main" id="{A21F5CCD-4725-4727-88C6-E6585A7A451F}"/>
            </a:ext>
          </a:extLst>
        </xdr:cNvPr>
        <xdr:cNvSpPr/>
      </xdr:nvSpPr>
      <xdr:spPr bwMode="auto">
        <a:xfrm>
          <a:off x="114300" y="9688286"/>
          <a:ext cx="276225" cy="2435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304800" cy="243568"/>
    <xdr:sp macro="" textlink="">
      <xdr:nvSpPr>
        <xdr:cNvPr id="27" name="Check Box 5" hidden="1">
          <a:extLst>
            <a:ext uri="{63B3BB69-23CF-44E3-9099-C40C66FF867C}">
              <a14:compatExt xmlns:a14="http://schemas.microsoft.com/office/drawing/2010/main" spid="_x0000_s7173"/>
            </a:ext>
            <a:ext uri="{FF2B5EF4-FFF2-40B4-BE49-F238E27FC236}">
              <a16:creationId xmlns:a16="http://schemas.microsoft.com/office/drawing/2014/main" id="{9994CA1D-56FF-496E-9FAF-9710D94F5F28}"/>
            </a:ext>
          </a:extLst>
        </xdr:cNvPr>
        <xdr:cNvSpPr/>
      </xdr:nvSpPr>
      <xdr:spPr bwMode="auto">
        <a:xfrm>
          <a:off x="114300" y="9888311"/>
          <a:ext cx="304800" cy="2435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38100</xdr:colOff>
          <xdr:row>32</xdr:row>
          <xdr:rowOff>12700</xdr:rowOff>
        </xdr:from>
        <xdr:to>
          <xdr:col>0</xdr:col>
          <xdr:colOff>342900</xdr:colOff>
          <xdr:row>33</xdr:row>
          <xdr:rowOff>50800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35</xdr:row>
      <xdr:rowOff>0</xdr:rowOff>
    </xdr:from>
    <xdr:ext cx="352425" cy="246460"/>
    <xdr:sp macro="" textlink="">
      <xdr:nvSpPr>
        <xdr:cNvPr id="28" name="Check Box 3" hidden="1">
          <a:extLst>
            <a:ext uri="{63B3BB69-23CF-44E3-9099-C40C66FF867C}">
              <a14:compatExt xmlns:a14="http://schemas.microsoft.com/office/drawing/2010/main" spid="_x0000_s7171"/>
            </a:ext>
            <a:ext uri="{FF2B5EF4-FFF2-40B4-BE49-F238E27FC236}">
              <a16:creationId xmlns:a16="http://schemas.microsoft.com/office/drawing/2014/main" id="{F2887604-7B96-4E1C-AC3A-C9FA506A6546}"/>
            </a:ext>
          </a:extLst>
        </xdr:cNvPr>
        <xdr:cNvSpPr/>
      </xdr:nvSpPr>
      <xdr:spPr bwMode="auto">
        <a:xfrm>
          <a:off x="123825" y="9900557"/>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276225" cy="239656"/>
    <xdr:sp macro="" textlink="">
      <xdr:nvSpPr>
        <xdr:cNvPr id="29" name="Check Box 4" hidden="1">
          <a:extLst>
            <a:ext uri="{63B3BB69-23CF-44E3-9099-C40C66FF867C}">
              <a14:compatExt xmlns:a14="http://schemas.microsoft.com/office/drawing/2010/main" spid="_x0000_s7172"/>
            </a:ext>
            <a:ext uri="{FF2B5EF4-FFF2-40B4-BE49-F238E27FC236}">
              <a16:creationId xmlns:a16="http://schemas.microsoft.com/office/drawing/2014/main" id="{6C74C72B-EE07-4D24-AAF1-734FCF86E38D}"/>
            </a:ext>
          </a:extLst>
        </xdr:cNvPr>
        <xdr:cNvSpPr/>
      </xdr:nvSpPr>
      <xdr:spPr bwMode="auto">
        <a:xfrm>
          <a:off x="114300" y="9900557"/>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35</xdr:row>
      <xdr:rowOff>0</xdr:rowOff>
    </xdr:from>
    <xdr:ext cx="304800" cy="235744"/>
    <xdr:sp macro="" textlink="">
      <xdr:nvSpPr>
        <xdr:cNvPr id="30" name="Check Box 5" hidden="1">
          <a:extLst>
            <a:ext uri="{63B3BB69-23CF-44E3-9099-C40C66FF867C}">
              <a14:compatExt xmlns:a14="http://schemas.microsoft.com/office/drawing/2010/main" spid="_x0000_s7173"/>
            </a:ext>
            <a:ext uri="{FF2B5EF4-FFF2-40B4-BE49-F238E27FC236}">
              <a16:creationId xmlns:a16="http://schemas.microsoft.com/office/drawing/2014/main" id="{0A39EF8F-B766-4BDC-A0A7-6C56264802F4}"/>
            </a:ext>
          </a:extLst>
        </xdr:cNvPr>
        <xdr:cNvSpPr/>
      </xdr:nvSpPr>
      <xdr:spPr bwMode="auto">
        <a:xfrm>
          <a:off x="114300" y="9900557"/>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30</xdr:row>
      <xdr:rowOff>0</xdr:rowOff>
    </xdr:from>
    <xdr:ext cx="352425" cy="246460"/>
    <xdr:sp macro="" textlink="">
      <xdr:nvSpPr>
        <xdr:cNvPr id="31" name="Check Box 3" hidden="1">
          <a:extLst>
            <a:ext uri="{63B3BB69-23CF-44E3-9099-C40C66FF867C}">
              <a14:compatExt xmlns:a14="http://schemas.microsoft.com/office/drawing/2010/main" spid="_x0000_s7171"/>
            </a:ext>
            <a:ext uri="{FF2B5EF4-FFF2-40B4-BE49-F238E27FC236}">
              <a16:creationId xmlns:a16="http://schemas.microsoft.com/office/drawing/2014/main" id="{CF03F5C5-3672-442D-B2B7-71C5B84870DF}"/>
            </a:ext>
          </a:extLst>
        </xdr:cNvPr>
        <xdr:cNvSpPr/>
      </xdr:nvSpPr>
      <xdr:spPr bwMode="auto">
        <a:xfrm>
          <a:off x="123825" y="6938596"/>
          <a:ext cx="352425" cy="246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276225" cy="239656"/>
    <xdr:sp macro="" textlink="">
      <xdr:nvSpPr>
        <xdr:cNvPr id="32" name="Check Box 4" hidden="1">
          <a:extLst>
            <a:ext uri="{63B3BB69-23CF-44E3-9099-C40C66FF867C}">
              <a14:compatExt xmlns:a14="http://schemas.microsoft.com/office/drawing/2010/main" spid="_x0000_s7172"/>
            </a:ext>
            <a:ext uri="{FF2B5EF4-FFF2-40B4-BE49-F238E27FC236}">
              <a16:creationId xmlns:a16="http://schemas.microsoft.com/office/drawing/2014/main" id="{51EFEA66-349F-4C0B-AEFF-BBD9C9ADCC05}"/>
            </a:ext>
          </a:extLst>
        </xdr:cNvPr>
        <xdr:cNvSpPr/>
      </xdr:nvSpPr>
      <xdr:spPr bwMode="auto">
        <a:xfrm>
          <a:off x="114300" y="6938596"/>
          <a:ext cx="276225" cy="2396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114300</xdr:colOff>
      <xdr:row>30</xdr:row>
      <xdr:rowOff>0</xdr:rowOff>
    </xdr:from>
    <xdr:ext cx="304800" cy="235744"/>
    <xdr:sp macro="" textlink="">
      <xdr:nvSpPr>
        <xdr:cNvPr id="33" name="Check Box 5" hidden="1">
          <a:extLst>
            <a:ext uri="{63B3BB69-23CF-44E3-9099-C40C66FF867C}">
              <a14:compatExt xmlns:a14="http://schemas.microsoft.com/office/drawing/2010/main" spid="_x0000_s7173"/>
            </a:ext>
            <a:ext uri="{FF2B5EF4-FFF2-40B4-BE49-F238E27FC236}">
              <a16:creationId xmlns:a16="http://schemas.microsoft.com/office/drawing/2014/main" id="{53390404-EC6F-4479-AA5D-5D83814C64DB}"/>
            </a:ext>
          </a:extLst>
        </xdr:cNvPr>
        <xdr:cNvSpPr/>
      </xdr:nvSpPr>
      <xdr:spPr bwMode="auto">
        <a:xfrm>
          <a:off x="114300" y="6938596"/>
          <a:ext cx="304800" cy="235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0</xdr:col>
          <xdr:colOff>342900</xdr:colOff>
          <xdr:row>31</xdr:row>
          <xdr:rowOff>31750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33</xdr:row>
      <xdr:rowOff>9525</xdr:rowOff>
    </xdr:from>
    <xdr:ext cx="304800" cy="250372"/>
    <xdr:sp macro="" textlink="">
      <xdr:nvSpPr>
        <xdr:cNvPr id="34" name="Check Box 2" hidden="1">
          <a:extLst>
            <a:ext uri="{63B3BB69-23CF-44E3-9099-C40C66FF867C}">
              <a14:compatExt xmlns:a14="http://schemas.microsoft.com/office/drawing/2010/main" spid="_x0000_s7170"/>
            </a:ext>
            <a:ext uri="{FF2B5EF4-FFF2-40B4-BE49-F238E27FC236}">
              <a16:creationId xmlns:a16="http://schemas.microsoft.com/office/drawing/2014/main" id="{4226F08A-77E1-4B66-98D5-2C7A9F6BC534}"/>
            </a:ext>
          </a:extLst>
        </xdr:cNvPr>
        <xdr:cNvSpPr/>
      </xdr:nvSpPr>
      <xdr:spPr bwMode="auto">
        <a:xfrm>
          <a:off x="123825" y="6178794"/>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38100</xdr:colOff>
          <xdr:row>33</xdr:row>
          <xdr:rowOff>12700</xdr:rowOff>
        </xdr:from>
        <xdr:to>
          <xdr:col>0</xdr:col>
          <xdr:colOff>342900</xdr:colOff>
          <xdr:row>33</xdr:row>
          <xdr:rowOff>260350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123825</xdr:colOff>
      <xdr:row>34</xdr:row>
      <xdr:rowOff>9525</xdr:rowOff>
    </xdr:from>
    <xdr:ext cx="304800" cy="250372"/>
    <xdr:sp macro="" textlink="">
      <xdr:nvSpPr>
        <xdr:cNvPr id="35" name="Check Box 2" hidden="1">
          <a:extLst>
            <a:ext uri="{63B3BB69-23CF-44E3-9099-C40C66FF867C}">
              <a14:compatExt xmlns:a14="http://schemas.microsoft.com/office/drawing/2010/main" spid="_x0000_s7170"/>
            </a:ext>
            <a:ext uri="{FF2B5EF4-FFF2-40B4-BE49-F238E27FC236}">
              <a16:creationId xmlns:a16="http://schemas.microsoft.com/office/drawing/2014/main" id="{ECBD87F9-E18B-43D0-87E5-40366CAD908E}"/>
            </a:ext>
          </a:extLst>
        </xdr:cNvPr>
        <xdr:cNvSpPr/>
      </xdr:nvSpPr>
      <xdr:spPr bwMode="auto">
        <a:xfrm>
          <a:off x="123825" y="6178794"/>
          <a:ext cx="304800" cy="250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38100</xdr:colOff>
          <xdr:row>34</xdr:row>
          <xdr:rowOff>12700</xdr:rowOff>
        </xdr:from>
        <xdr:to>
          <xdr:col>0</xdr:col>
          <xdr:colOff>342900</xdr:colOff>
          <xdr:row>34</xdr:row>
          <xdr:rowOff>260350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851297</xdr:colOff>
      <xdr:row>12</xdr:row>
      <xdr:rowOff>160338</xdr:rowOff>
    </xdr:from>
    <xdr:to>
      <xdr:col>9</xdr:col>
      <xdr:colOff>765175</xdr:colOff>
      <xdr:row>15</xdr:row>
      <xdr:rowOff>121840</xdr:rowOff>
    </xdr:to>
    <xdr:sp macro="" textlink="">
      <xdr:nvSpPr>
        <xdr:cNvPr id="2" name="正方形/長方形 1">
          <a:extLst>
            <a:ext uri="{FF2B5EF4-FFF2-40B4-BE49-F238E27FC236}">
              <a16:creationId xmlns:a16="http://schemas.microsoft.com/office/drawing/2014/main" id="{27E54D5D-E6D7-F54F-6C7E-806F0E057652}"/>
            </a:ext>
          </a:extLst>
        </xdr:cNvPr>
        <xdr:cNvSpPr/>
      </xdr:nvSpPr>
      <xdr:spPr>
        <a:xfrm>
          <a:off x="5292328" y="3601244"/>
          <a:ext cx="2045097" cy="6401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R7</a:t>
          </a:r>
          <a:r>
            <a:rPr kumimoji="1" lang="ja-JP" altLang="en-US" sz="1100"/>
            <a:t>年産原料米の購入は</a:t>
          </a:r>
          <a:endParaRPr kumimoji="1" lang="en-US" altLang="ja-JP" sz="1100"/>
        </a:p>
        <a:p>
          <a:pPr algn="l"/>
          <a:r>
            <a:rPr kumimoji="1" lang="ja-JP" altLang="en-US" sz="1100"/>
            <a:t>実績値を記載してください。</a:t>
          </a:r>
        </a:p>
      </xdr:txBody>
    </xdr:sp>
    <xdr:clientData/>
  </xdr:twoCellAnchor>
  <xdr:twoCellAnchor>
    <xdr:from>
      <xdr:col>1</xdr:col>
      <xdr:colOff>190499</xdr:colOff>
      <xdr:row>12</xdr:row>
      <xdr:rowOff>178594</xdr:rowOff>
    </xdr:from>
    <xdr:to>
      <xdr:col>3</xdr:col>
      <xdr:colOff>1256109</xdr:colOff>
      <xdr:row>15</xdr:row>
      <xdr:rowOff>142874</xdr:rowOff>
    </xdr:to>
    <xdr:sp macro="" textlink="">
      <xdr:nvSpPr>
        <xdr:cNvPr id="3" name="正方形/長方形 2">
          <a:extLst>
            <a:ext uri="{FF2B5EF4-FFF2-40B4-BE49-F238E27FC236}">
              <a16:creationId xmlns:a16="http://schemas.microsoft.com/office/drawing/2014/main" id="{FA64518D-4C61-FDDF-01C2-D230171B0905}"/>
            </a:ext>
          </a:extLst>
        </xdr:cNvPr>
        <xdr:cNvSpPr/>
      </xdr:nvSpPr>
      <xdr:spPr>
        <a:xfrm>
          <a:off x="392905" y="3619500"/>
          <a:ext cx="2250282" cy="6429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購入価格（単価）が異なるものは行を分けて記載してください。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585B37-A4AA-4724-A3E6-C5B9BC5A5922}" name="テーブル152" displayName="テーブル152" ref="B8:J69" totalsRowCount="1" headerRowDxfId="43" dataDxfId="42" totalsRowDxfId="40" tableBorderDxfId="41" dataCellStyle="標準 2">
  <autoFilter ref="B8:J68" xr:uid="{FB265E0C-1919-4FEF-960B-CCB6C2111AAE}"/>
  <tableColumns count="9">
    <tableColumn id="1" xr3:uid="{CF065683-81C9-47F4-AAE4-CCC7AB030B18}" name="銘柄" totalsRowLabel="集計" dataDxfId="39" totalsRowDxfId="38" dataCellStyle="標準 2"/>
    <tableColumn id="2" xr3:uid="{6802936A-33FB-4FA4-BE73-E2E3766AC59A}" name="等級" dataDxfId="37" totalsRowDxfId="36" dataCellStyle="標準 2"/>
    <tableColumn id="3" xr3:uid="{ABDCED67-6997-4A55-BF64-F650F60422F1}" name="購入先" dataDxfId="35" totalsRowDxfId="34" dataCellStyle="標準 2"/>
    <tableColumn id="4" xr3:uid="{AD3EDA3C-1256-4E6B-B3B6-C3AF338CF851}" name="R6年産原料米購入数量_x000a_（60kg）_x000a_(単位:俵)" totalsRowFunction="sum" dataDxfId="33" totalsRowDxfId="32" dataCellStyle="標準 2"/>
    <tableColumn id="5" xr3:uid="{73948557-3D82-439D-8C47-3BBA84C6620E}" name="R6年産_x000a_原料米_x000a_購入価格_x000a_（60kg）_x000a_（税抜）_x000a_(単位:円)" dataDxfId="31" totalsRowDxfId="30" dataCellStyle="標準 2">
      <calculatedColumnFormula>IF(テーブル152[[#This Row],[R6年産
原料米
購入額
（税抜）
(単位:円)]]="","",ROUND(テーブル152[[#This Row],[R6年産
原料米
購入額
（税抜）
(単位:円)]]/テーブル152[[#This Row],[R6年産原料米購入数量
（60kg）
(単位:俵)]],0))</calculatedColumnFormula>
    </tableColumn>
    <tableColumn id="10" xr3:uid="{2432B012-A728-4515-A20D-320F212F2F7E}" name="R6年産_x000a_原料米_x000a_購入額_x000a_（税抜）_x000a_(単位:円)" totalsRowFunction="sum" dataDxfId="29" totalsRowDxfId="28" dataCellStyle="標準 2"/>
    <tableColumn id="8" xr3:uid="{9F141D9F-D698-4FB8-A5A7-6F7E4145EBB1}" name="R7年産原料米購入（予定）数量_x000a_（60kg）_x000a_(単位:俵)" totalsRowFunction="sum" dataDxfId="27" totalsRowDxfId="26" dataCellStyle="標準 2"/>
    <tableColumn id="6" xr3:uid="{B313EC94-A1EF-48C7-878B-1034AE9765D2}" name="R7年産_x000a_原料米_x000a_購入（予定）価格_x000a_（60kg）_x000a_（税抜）_x000a_(単位:円)" dataDxfId="25" totalsRowDxfId="24" dataCellStyle="標準 2">
      <calculatedColumnFormula>IF(テーブル152[[#This Row],[R7年産
原料米
購入（予定）額
（税抜）
(単位:円)]]="","",ROUND(テーブル152[[#This Row],[R7年産
原料米
購入（予定）額
（税抜）
(単位:円)]]/テーブル152[[#This Row],[R7年産原料米購入（予定）数量
（60kg）
(単位:俵)]],0))</calculatedColumnFormula>
    </tableColumn>
    <tableColumn id="11" xr3:uid="{1D3412E2-A475-41F6-A0ED-7B2B904CD85F}" name="R7年産_x000a_原料米_x000a_購入（予定）額_x000a_（税抜）_x000a_(単位:円)" totalsRowFunction="sum" dataDxfId="23" totalsRowDxfId="22" dataCellStyle="標準 2"/>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265E0C-1919-4FEF-960B-CCB6C2111AAE}" name="テーブル15" displayName="テーブル15" ref="B8:J24" totalsRowCount="1" headerRowDxfId="21" dataDxfId="20" totalsRowDxfId="18" tableBorderDxfId="19" dataCellStyle="標準 2">
  <autoFilter ref="B8:J23" xr:uid="{FB265E0C-1919-4FEF-960B-CCB6C2111AAE}"/>
  <tableColumns count="9">
    <tableColumn id="1" xr3:uid="{5BD929C2-7BCC-4A3F-8917-9C0EAE2540C5}" name="銘柄" totalsRowLabel="集計" dataDxfId="17" totalsRowDxfId="16" dataCellStyle="標準 2"/>
    <tableColumn id="2" xr3:uid="{4975D597-19FB-46E2-8C12-973AFE5000BB}" name="等級" dataDxfId="15" totalsRowDxfId="14" dataCellStyle="標準 2"/>
    <tableColumn id="3" xr3:uid="{5CBB0943-F929-4424-BE81-FE7FD3BEF289}" name="購入先" dataDxfId="13" totalsRowDxfId="12" dataCellStyle="標準 2"/>
    <tableColumn id="4" xr3:uid="{3AC319B0-863C-405F-AD80-EEBD17F20414}" name="R6年産原料米購入数量_x000a_（60kg）_x000a_(単位:俵)" totalsRowFunction="sum" dataDxfId="11" totalsRowDxfId="10" dataCellStyle="標準 2"/>
    <tableColumn id="5" xr3:uid="{0103FA5A-A9A1-4487-B567-202D24FB4074}" name="R6年産_x000a_原料米_x000a_購入価格_x000a_（60kg）_x000a_（税抜）_x000a_(単位:円)" dataDxfId="9" totalsRowDxfId="8" dataCellStyle="標準 2">
      <calculatedColumnFormula>IF(テーブル15[[#This Row],[R6年産
原料米
購入額
（税抜）
(単位:円)]]="","",ROUND(テーブル15[[#This Row],[R6年産
原料米
購入額
（税抜）
(単位:円)]]/テーブル15[[#This Row],[R6年産原料米購入数量
（60kg）
(単位:俵)]],0))</calculatedColumnFormula>
    </tableColumn>
    <tableColumn id="10" xr3:uid="{2EA410E2-0DF4-4370-8F2E-F1505F99BD06}" name="R6年産_x000a_原料米_x000a_購入額_x000a_（税抜）_x000a_(単位:円)" totalsRowFunction="sum" dataDxfId="7" totalsRowDxfId="6" dataCellStyle="標準 2"/>
    <tableColumn id="8" xr3:uid="{72AF01D2-C1AC-47C6-81A0-0CCD1610DBC4}" name="R7年産原料米購入（予定）数量_x000a_（60kg）_x000a_(単位:俵)" totalsRowFunction="sum" dataDxfId="5" totalsRowDxfId="4" dataCellStyle="標準 2"/>
    <tableColumn id="6" xr3:uid="{848FE98D-F918-4414-828E-F7E5405D2770}" name="R7年産_x000a_原料米_x000a_購入（予定）価格_x000a_（60kg）_x000a_（税抜）_x000a_(単位:円)" dataDxfId="3" totalsRowDxfId="2" dataCellStyle="標準 2">
      <calculatedColumnFormula>IF(テーブル15[[#This Row],[R7年産
原料米
購入（予定）額
（税抜）
(単位:円)]]="","",ROUND(テーブル15[[#This Row],[R7年産
原料米
購入（予定）額
（税抜）
(単位:円)]]/テーブル15[[#This Row],[R7年産原料米購入（予定）数量
（60kg）
(単位:俵)]],0))</calculatedColumnFormula>
    </tableColumn>
    <tableColumn id="11" xr3:uid="{75628D78-8ED4-49AC-AC5B-F67B6CAD644E}" name="R7年産_x000a_原料米_x000a_購入（予定）額_x000a_（税抜）_x000a_(単位:円)" totalsRowFunction="sum" dataDxfId="1" totalsRowDxfId="0" dataCellStyle="標準 2"/>
  </tableColumns>
  <tableStyleInfo name="TableStyleLight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2BC3E-9168-4527-ADDA-658E20D1E4EB}">
  <dimension ref="A1:AR51"/>
  <sheetViews>
    <sheetView tabSelected="1" view="pageBreakPreview" zoomScale="205" zoomScaleNormal="190" zoomScaleSheetLayoutView="205" zoomScalePageLayoutView="115" workbookViewId="0">
      <selection activeCell="A8" sqref="A8"/>
    </sheetView>
  </sheetViews>
  <sheetFormatPr defaultColWidth="9.296875" defaultRowHeight="25.5" customHeight="1" x14ac:dyDescent="0.2"/>
  <cols>
    <col min="1" max="1" width="25.296875" style="93" customWidth="1"/>
    <col min="2" max="4" width="25.296875" style="94" customWidth="1"/>
    <col min="5" max="16384" width="9.296875" style="93"/>
  </cols>
  <sheetData>
    <row r="1" spans="1:4" ht="14" x14ac:dyDescent="0.2">
      <c r="A1" s="93" t="s">
        <v>104</v>
      </c>
      <c r="C1" s="95"/>
      <c r="D1" s="95"/>
    </row>
    <row r="2" spans="1:4" ht="14" x14ac:dyDescent="0.2">
      <c r="C2" s="95"/>
      <c r="D2" s="95"/>
    </row>
    <row r="3" spans="1:4" ht="18" customHeight="1" x14ac:dyDescent="0.3">
      <c r="A3" s="116" t="s">
        <v>55</v>
      </c>
      <c r="B3" s="116"/>
      <c r="C3" s="116"/>
      <c r="D3" s="116"/>
    </row>
    <row r="4" spans="1:4" ht="7.5" customHeight="1" x14ac:dyDescent="0.3">
      <c r="A4" s="96"/>
      <c r="B4" s="96"/>
      <c r="C4" s="96"/>
      <c r="D4" s="96"/>
    </row>
    <row r="5" spans="1:4" ht="14" x14ac:dyDescent="0.3">
      <c r="A5" s="96"/>
      <c r="B5" s="96" t="s">
        <v>32</v>
      </c>
      <c r="C5" s="96" t="s">
        <v>105</v>
      </c>
      <c r="D5" s="97" t="s">
        <v>30</v>
      </c>
    </row>
    <row r="6" spans="1:4" ht="14.15" customHeight="1" x14ac:dyDescent="0.2"/>
    <row r="7" spans="1:4" ht="24" customHeight="1" x14ac:dyDescent="0.3">
      <c r="A7" s="113" t="s">
        <v>0</v>
      </c>
      <c r="B7" s="114"/>
      <c r="C7" s="114"/>
      <c r="D7" s="115"/>
    </row>
    <row r="8" spans="1:4" ht="24" customHeight="1" x14ac:dyDescent="0.2">
      <c r="A8" s="98" t="s">
        <v>1</v>
      </c>
      <c r="B8" s="107"/>
      <c r="C8" s="117"/>
      <c r="D8" s="118"/>
    </row>
    <row r="9" spans="1:4" ht="22.5" customHeight="1" x14ac:dyDescent="0.2">
      <c r="A9" s="99" t="s">
        <v>36</v>
      </c>
      <c r="B9" s="119"/>
      <c r="C9" s="119"/>
      <c r="D9" s="120"/>
    </row>
    <row r="10" spans="1:4" ht="24" customHeight="1" x14ac:dyDescent="0.2">
      <c r="A10" s="100" t="s">
        <v>5</v>
      </c>
      <c r="B10" s="109"/>
      <c r="C10" s="121"/>
      <c r="D10" s="122"/>
    </row>
    <row r="11" spans="1:4" ht="24" customHeight="1" x14ac:dyDescent="0.3">
      <c r="A11" s="113" t="s">
        <v>18</v>
      </c>
      <c r="B11" s="114"/>
      <c r="C11" s="114"/>
      <c r="D11" s="115"/>
    </row>
    <row r="12" spans="1:4" ht="19.75" customHeight="1" x14ac:dyDescent="0.3">
      <c r="A12" s="126" t="s">
        <v>21</v>
      </c>
      <c r="B12" s="127"/>
      <c r="C12" s="128">
        <f>'（別紙2）購入計画書'!I74</f>
        <v>0</v>
      </c>
      <c r="D12" s="129"/>
    </row>
    <row r="13" spans="1:4" ht="19.75" hidden="1" customHeight="1" x14ac:dyDescent="0.3">
      <c r="A13" s="113" t="s">
        <v>34</v>
      </c>
      <c r="B13" s="114"/>
      <c r="C13" s="114"/>
      <c r="D13" s="115"/>
    </row>
    <row r="14" spans="1:4" ht="19.75" hidden="1" customHeight="1" x14ac:dyDescent="0.3">
      <c r="A14" s="101"/>
      <c r="B14" s="102" t="s">
        <v>35</v>
      </c>
      <c r="C14" s="130" t="s">
        <v>27</v>
      </c>
      <c r="D14" s="130"/>
    </row>
    <row r="15" spans="1:4" ht="19.75" hidden="1" customHeight="1" x14ac:dyDescent="0.2">
      <c r="A15" s="103" t="s">
        <v>22</v>
      </c>
      <c r="B15" s="104">
        <f>B19-B17</f>
        <v>0</v>
      </c>
      <c r="C15" s="131"/>
      <c r="D15" s="131"/>
    </row>
    <row r="16" spans="1:4" ht="19.75" hidden="1" customHeight="1" x14ac:dyDescent="0.2">
      <c r="A16" s="103" t="s">
        <v>23</v>
      </c>
      <c r="B16" s="104">
        <v>0</v>
      </c>
      <c r="C16" s="132" t="s">
        <v>28</v>
      </c>
      <c r="D16" s="132"/>
    </row>
    <row r="17" spans="1:44" ht="19.75" hidden="1" customHeight="1" x14ac:dyDescent="0.2">
      <c r="A17" s="103" t="s">
        <v>24</v>
      </c>
      <c r="B17" s="104">
        <f>C12</f>
        <v>0</v>
      </c>
      <c r="C17" s="132" t="s">
        <v>29</v>
      </c>
      <c r="D17" s="132"/>
    </row>
    <row r="18" spans="1:44" ht="19.75" hidden="1" customHeight="1" x14ac:dyDescent="0.2">
      <c r="A18" s="103" t="s">
        <v>25</v>
      </c>
      <c r="B18" s="104">
        <v>0</v>
      </c>
      <c r="C18" s="131"/>
      <c r="D18" s="131"/>
    </row>
    <row r="19" spans="1:44" ht="19.75" hidden="1" customHeight="1" x14ac:dyDescent="0.2">
      <c r="A19" s="103" t="s">
        <v>26</v>
      </c>
      <c r="B19" s="104"/>
      <c r="C19" s="133" t="s">
        <v>37</v>
      </c>
      <c r="D19" s="133"/>
    </row>
    <row r="20" spans="1:44" ht="24" customHeight="1" x14ac:dyDescent="0.3">
      <c r="A20" s="113" t="s">
        <v>59</v>
      </c>
      <c r="B20" s="114"/>
      <c r="C20" s="114"/>
      <c r="D20" s="115"/>
    </row>
    <row r="21" spans="1:44" ht="19.75" customHeight="1" x14ac:dyDescent="0.3">
      <c r="A21" s="123"/>
      <c r="B21" s="124"/>
      <c r="C21" s="124"/>
      <c r="D21" s="125"/>
    </row>
    <row r="22" spans="1:44" ht="19.75" customHeight="1" x14ac:dyDescent="0.3">
      <c r="A22" s="123"/>
      <c r="B22" s="124"/>
      <c r="C22" s="124"/>
      <c r="D22" s="125"/>
    </row>
    <row r="23" spans="1:44" ht="19.75" customHeight="1" x14ac:dyDescent="0.3">
      <c r="A23" s="123"/>
      <c r="B23" s="124"/>
      <c r="C23" s="124"/>
      <c r="D23" s="125"/>
    </row>
    <row r="24" spans="1:44" ht="19.75" customHeight="1" x14ac:dyDescent="0.3">
      <c r="A24" s="123"/>
      <c r="B24" s="124"/>
      <c r="C24" s="124"/>
      <c r="D24" s="125"/>
    </row>
    <row r="25" spans="1:44" ht="19.75" customHeight="1" x14ac:dyDescent="0.3">
      <c r="A25" s="123"/>
      <c r="B25" s="124"/>
      <c r="C25" s="124"/>
      <c r="D25" s="125"/>
    </row>
    <row r="26" spans="1:44" ht="19.75" customHeight="1" x14ac:dyDescent="0.3">
      <c r="A26" s="137"/>
      <c r="B26" s="138"/>
      <c r="C26" s="138"/>
      <c r="D26" s="139"/>
    </row>
    <row r="27" spans="1:44" ht="19.75" customHeight="1" x14ac:dyDescent="0.3">
      <c r="A27" s="123"/>
      <c r="B27" s="124"/>
      <c r="C27" s="124"/>
      <c r="D27" s="125"/>
    </row>
    <row r="28" spans="1:44" ht="19.75" customHeight="1" x14ac:dyDescent="0.3">
      <c r="A28" s="140"/>
      <c r="B28" s="141"/>
      <c r="C28" s="141"/>
      <c r="D28" s="142"/>
    </row>
    <row r="29" spans="1:44" ht="24" customHeight="1" x14ac:dyDescent="0.3">
      <c r="A29" s="113" t="s">
        <v>85</v>
      </c>
      <c r="B29" s="114"/>
      <c r="C29" s="114"/>
      <c r="D29" s="115"/>
    </row>
    <row r="30" spans="1:44" ht="16.5" customHeight="1" x14ac:dyDescent="0.3">
      <c r="A30" s="143"/>
      <c r="B30" s="144"/>
      <c r="C30" s="144"/>
      <c r="D30" s="145"/>
    </row>
    <row r="31" spans="1:44" s="9" customFormat="1" ht="17.149999999999999" customHeight="1" x14ac:dyDescent="0.3">
      <c r="A31" s="146" t="s">
        <v>91</v>
      </c>
      <c r="B31" s="147"/>
      <c r="C31" s="147"/>
      <c r="D31" s="14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8"/>
    </row>
    <row r="32" spans="1:44" ht="24" customHeight="1" x14ac:dyDescent="0.3">
      <c r="A32" s="113" t="s">
        <v>87</v>
      </c>
      <c r="B32" s="114"/>
      <c r="C32" s="114"/>
      <c r="D32" s="115"/>
    </row>
    <row r="33" spans="1:44" s="9" customFormat="1" ht="17.149999999999999" customHeight="1" x14ac:dyDescent="0.2">
      <c r="A33" s="149" t="s">
        <v>90</v>
      </c>
      <c r="B33" s="150"/>
      <c r="C33" s="150"/>
      <c r="D33" s="15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8"/>
    </row>
    <row r="34" spans="1:44" s="9" customFormat="1" ht="27.75" customHeight="1" x14ac:dyDescent="0.2">
      <c r="A34" s="134" t="s">
        <v>89</v>
      </c>
      <c r="B34" s="135"/>
      <c r="C34" s="135"/>
      <c r="D34" s="136"/>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8"/>
    </row>
    <row r="35" spans="1:44" s="9" customFormat="1" ht="27.75" customHeight="1" x14ac:dyDescent="0.2">
      <c r="A35" s="153" t="s">
        <v>88</v>
      </c>
      <c r="B35" s="154"/>
      <c r="C35" s="154"/>
      <c r="D35" s="155"/>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8"/>
    </row>
    <row r="36" spans="1:44" ht="24" customHeight="1" x14ac:dyDescent="0.3">
      <c r="A36" s="113" t="s">
        <v>3</v>
      </c>
      <c r="B36" s="114"/>
      <c r="C36" s="114"/>
      <c r="D36" s="115"/>
    </row>
    <row r="37" spans="1:44" ht="24" customHeight="1" x14ac:dyDescent="0.2">
      <c r="A37" s="98" t="s">
        <v>6</v>
      </c>
      <c r="B37" s="107"/>
      <c r="C37" s="156"/>
      <c r="D37" s="157"/>
    </row>
    <row r="38" spans="1:44" ht="24" customHeight="1" x14ac:dyDescent="0.2">
      <c r="A38" s="99" t="s">
        <v>2</v>
      </c>
      <c r="B38" s="108"/>
      <c r="C38" s="119"/>
      <c r="D38" s="120"/>
    </row>
    <row r="39" spans="1:44" ht="24" customHeight="1" x14ac:dyDescent="0.2">
      <c r="A39" s="99" t="s">
        <v>19</v>
      </c>
      <c r="B39" s="158"/>
      <c r="C39" s="159"/>
      <c r="D39" s="160"/>
    </row>
    <row r="40" spans="1:44" ht="24" customHeight="1" x14ac:dyDescent="0.2">
      <c r="A40" s="100" t="s">
        <v>4</v>
      </c>
      <c r="B40" s="161" t="s">
        <v>108</v>
      </c>
      <c r="C40" s="161"/>
      <c r="D40" s="162"/>
    </row>
    <row r="41" spans="1:44" s="9" customFormat="1" ht="20.25" customHeight="1" x14ac:dyDescent="0.3">
      <c r="A41" s="1" t="s">
        <v>20</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8"/>
    </row>
    <row r="42" spans="1:44" s="9" customFormat="1" ht="14" x14ac:dyDescent="0.3">
      <c r="A42" s="1" t="s">
        <v>38</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8"/>
    </row>
    <row r="43" spans="1:44" s="9" customFormat="1" ht="14" x14ac:dyDescent="0.2">
      <c r="A43" s="163" t="s">
        <v>61</v>
      </c>
      <c r="B43" s="163"/>
      <c r="C43" s="163"/>
      <c r="D43" s="163"/>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8"/>
    </row>
    <row r="44" spans="1:44" s="9" customFormat="1" ht="14" x14ac:dyDescent="0.3">
      <c r="A44" s="164" t="s">
        <v>33</v>
      </c>
      <c r="B44" s="164"/>
      <c r="C44" s="164"/>
      <c r="D44" s="16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8"/>
    </row>
    <row r="45" spans="1:44" s="9" customFormat="1" ht="14" x14ac:dyDescent="0.3">
      <c r="A45" s="164" t="s">
        <v>70</v>
      </c>
      <c r="B45" s="164"/>
      <c r="C45" s="164"/>
      <c r="D45" s="164"/>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8"/>
    </row>
    <row r="46" spans="1:44" s="9" customFormat="1" ht="17.149999999999999" customHeight="1" x14ac:dyDescent="0.3">
      <c r="A46" s="93" t="s">
        <v>39</v>
      </c>
      <c r="B46" s="93"/>
      <c r="C46" s="93"/>
      <c r="D46" s="93"/>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8"/>
    </row>
    <row r="47" spans="1:44" s="9" customFormat="1" ht="14" x14ac:dyDescent="0.2">
      <c r="A47" s="163" t="s">
        <v>61</v>
      </c>
      <c r="B47" s="163"/>
      <c r="C47" s="163"/>
      <c r="D47" s="163"/>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8"/>
    </row>
    <row r="48" spans="1:44" ht="14" x14ac:dyDescent="0.2">
      <c r="A48" s="163" t="s">
        <v>71</v>
      </c>
      <c r="B48" s="163"/>
      <c r="C48" s="163"/>
      <c r="D48" s="163"/>
    </row>
    <row r="49" spans="1:4" ht="17.149999999999999" customHeight="1" x14ac:dyDescent="0.2">
      <c r="A49" s="152"/>
      <c r="B49" s="152"/>
      <c r="C49" s="152"/>
      <c r="D49" s="152"/>
    </row>
    <row r="50" spans="1:4" ht="17.149999999999999" customHeight="1" x14ac:dyDescent="0.2"/>
    <row r="51" spans="1:4" ht="17.149999999999999" customHeight="1" x14ac:dyDescent="0.2"/>
  </sheetData>
  <sheetProtection sheet="1" objects="1" scenarios="1" insertRows="0"/>
  <mergeCells count="42">
    <mergeCell ref="A49:D49"/>
    <mergeCell ref="A35:D35"/>
    <mergeCell ref="A36:D36"/>
    <mergeCell ref="C37:D37"/>
    <mergeCell ref="C38:D38"/>
    <mergeCell ref="B39:D39"/>
    <mergeCell ref="B40:D40"/>
    <mergeCell ref="A43:D43"/>
    <mergeCell ref="A44:D44"/>
    <mergeCell ref="A45:D45"/>
    <mergeCell ref="A47:D47"/>
    <mergeCell ref="A48:D48"/>
    <mergeCell ref="A34:D34"/>
    <mergeCell ref="A23:D23"/>
    <mergeCell ref="A24:D24"/>
    <mergeCell ref="A25:D25"/>
    <mergeCell ref="A26:D26"/>
    <mergeCell ref="A27:D27"/>
    <mergeCell ref="A28:D28"/>
    <mergeCell ref="A29:D29"/>
    <mergeCell ref="A30:D30"/>
    <mergeCell ref="A31:D31"/>
    <mergeCell ref="A32:D32"/>
    <mergeCell ref="A33:D33"/>
    <mergeCell ref="A22:D22"/>
    <mergeCell ref="A12:B12"/>
    <mergeCell ref="C12:D12"/>
    <mergeCell ref="A13:D13"/>
    <mergeCell ref="C14:D14"/>
    <mergeCell ref="C15:D15"/>
    <mergeCell ref="C16:D16"/>
    <mergeCell ref="C17:D17"/>
    <mergeCell ref="C18:D18"/>
    <mergeCell ref="C19:D19"/>
    <mergeCell ref="A20:D20"/>
    <mergeCell ref="A21:D21"/>
    <mergeCell ref="A11:D11"/>
    <mergeCell ref="A3:D3"/>
    <mergeCell ref="A7:D7"/>
    <mergeCell ref="C8:D8"/>
    <mergeCell ref="B9:D9"/>
    <mergeCell ref="C10:D10"/>
  </mergeCells>
  <phoneticPr fontId="4"/>
  <printOptions horizontalCentered="1"/>
  <pageMargins left="0.39370078740157483" right="0.39370078740157483" top="0.39370078740157483"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114300</xdr:colOff>
                    <xdr:row>41</xdr:row>
                    <xdr:rowOff>152400</xdr:rowOff>
                  </from>
                  <to>
                    <xdr:col>0</xdr:col>
                    <xdr:colOff>419100</xdr:colOff>
                    <xdr:row>43</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114300</xdr:colOff>
                    <xdr:row>42</xdr:row>
                    <xdr:rowOff>146050</xdr:rowOff>
                  </from>
                  <to>
                    <xdr:col>0</xdr:col>
                    <xdr:colOff>469900</xdr:colOff>
                    <xdr:row>44</xdr:row>
                    <xdr:rowOff>31750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114300</xdr:colOff>
                    <xdr:row>45</xdr:row>
                    <xdr:rowOff>171450</xdr:rowOff>
                  </from>
                  <to>
                    <xdr:col>0</xdr:col>
                    <xdr:colOff>412750</xdr:colOff>
                    <xdr:row>47</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0</xdr:col>
                    <xdr:colOff>1250950</xdr:colOff>
                    <xdr:row>3</xdr:row>
                    <xdr:rowOff>76200</xdr:rowOff>
                  </from>
                  <to>
                    <xdr:col>1</xdr:col>
                    <xdr:colOff>107950</xdr:colOff>
                    <xdr:row>5</xdr:row>
                    <xdr:rowOff>50800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1257300</xdr:colOff>
                    <xdr:row>3</xdr:row>
                    <xdr:rowOff>88900</xdr:rowOff>
                  </from>
                  <to>
                    <xdr:col>2</xdr:col>
                    <xdr:colOff>114300</xdr:colOff>
                    <xdr:row>5</xdr:row>
                    <xdr:rowOff>57150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95250</xdr:colOff>
                    <xdr:row>3</xdr:row>
                    <xdr:rowOff>88900</xdr:rowOff>
                  </from>
                  <to>
                    <xdr:col>3</xdr:col>
                    <xdr:colOff>400050</xdr:colOff>
                    <xdr:row>5</xdr:row>
                    <xdr:rowOff>50800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298450</xdr:colOff>
                    <xdr:row>38</xdr:row>
                    <xdr:rowOff>260350</xdr:rowOff>
                  </from>
                  <to>
                    <xdr:col>3</xdr:col>
                    <xdr:colOff>603250</xdr:colOff>
                    <xdr:row>39</xdr:row>
                    <xdr:rowOff>203200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0</xdr:col>
                    <xdr:colOff>114300</xdr:colOff>
                    <xdr:row>43</xdr:row>
                    <xdr:rowOff>146050</xdr:rowOff>
                  </from>
                  <to>
                    <xdr:col>0</xdr:col>
                    <xdr:colOff>419100</xdr:colOff>
                    <xdr:row>45</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0</xdr:col>
                    <xdr:colOff>114300</xdr:colOff>
                    <xdr:row>46</xdr:row>
                    <xdr:rowOff>146050</xdr:rowOff>
                  </from>
                  <to>
                    <xdr:col>0</xdr:col>
                    <xdr:colOff>419100</xdr:colOff>
                    <xdr:row>48</xdr:row>
                    <xdr:rowOff>31750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0</xdr:col>
                    <xdr:colOff>38100</xdr:colOff>
                    <xdr:row>32</xdr:row>
                    <xdr:rowOff>12700</xdr:rowOff>
                  </from>
                  <to>
                    <xdr:col>0</xdr:col>
                    <xdr:colOff>342900</xdr:colOff>
                    <xdr:row>33</xdr:row>
                    <xdr:rowOff>50800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0</xdr:col>
                    <xdr:colOff>38100</xdr:colOff>
                    <xdr:row>30</xdr:row>
                    <xdr:rowOff>0</xdr:rowOff>
                  </from>
                  <to>
                    <xdr:col>0</xdr:col>
                    <xdr:colOff>342900</xdr:colOff>
                    <xdr:row>31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0</xdr:col>
                    <xdr:colOff>38100</xdr:colOff>
                    <xdr:row>33</xdr:row>
                    <xdr:rowOff>12700</xdr:rowOff>
                  </from>
                  <to>
                    <xdr:col>0</xdr:col>
                    <xdr:colOff>342900</xdr:colOff>
                    <xdr:row>33</xdr:row>
                    <xdr:rowOff>260350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0</xdr:col>
                    <xdr:colOff>38100</xdr:colOff>
                    <xdr:row>34</xdr:row>
                    <xdr:rowOff>12700</xdr:rowOff>
                  </from>
                  <to>
                    <xdr:col>0</xdr:col>
                    <xdr:colOff>342900</xdr:colOff>
                    <xdr:row>34</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8FFAE-D42D-4908-8A8A-C7EE54D85516}">
  <dimension ref="A1:M85"/>
  <sheetViews>
    <sheetView view="pageBreakPreview" topLeftCell="A72" zoomScale="160" zoomScaleNormal="115" zoomScaleSheetLayoutView="160" workbookViewId="0">
      <selection activeCell="B76" sqref="B76"/>
    </sheetView>
  </sheetViews>
  <sheetFormatPr defaultRowHeight="15" customHeight="1" x14ac:dyDescent="0.3"/>
  <cols>
    <col min="1" max="1" width="3.5" style="60" customWidth="1"/>
    <col min="2" max="2" width="13.5" style="60" customWidth="1"/>
    <col min="3" max="3" width="7.19921875" style="60" customWidth="1"/>
    <col min="4" max="4" width="25.69921875" style="60" customWidth="1"/>
    <col min="5" max="5" width="10" style="60" bestFit="1" customWidth="1"/>
    <col min="6" max="6" width="10" style="60" customWidth="1"/>
    <col min="7" max="7" width="13.796875" style="60" bestFit="1" customWidth="1"/>
    <col min="8" max="8" width="9.796875" style="60" bestFit="1" customWidth="1"/>
    <col min="9" max="9" width="10" style="60" customWidth="1"/>
    <col min="10" max="10" width="12.796875" style="60" bestFit="1" customWidth="1"/>
    <col min="11" max="11" width="3.5" style="60" customWidth="1"/>
    <col min="12" max="12" width="7.296875" style="61" bestFit="1" customWidth="1"/>
    <col min="13" max="13" width="10" style="60" bestFit="1" customWidth="1"/>
    <col min="14" max="14" width="13" style="60" bestFit="1" customWidth="1"/>
    <col min="15" max="15" width="16" style="60" bestFit="1" customWidth="1"/>
    <col min="16" max="17" width="10" style="60" bestFit="1" customWidth="1"/>
    <col min="18" max="16343" width="3.5" style="60" customWidth="1"/>
    <col min="16344" max="16384" width="12" style="60" customWidth="1"/>
  </cols>
  <sheetData>
    <row r="1" spans="1:13" ht="15" customHeight="1" x14ac:dyDescent="0.3">
      <c r="A1" s="60" t="s">
        <v>40</v>
      </c>
      <c r="K1" s="61" t="s">
        <v>12</v>
      </c>
      <c r="L1" s="60"/>
    </row>
    <row r="2" spans="1:13" ht="15" customHeight="1" x14ac:dyDescent="0.3">
      <c r="K2" s="61" t="s">
        <v>13</v>
      </c>
      <c r="L2" s="60"/>
    </row>
    <row r="3" spans="1:13" ht="15" customHeight="1" x14ac:dyDescent="0.3">
      <c r="A3" s="165" t="s">
        <v>46</v>
      </c>
      <c r="B3" s="166"/>
      <c r="C3" s="166"/>
      <c r="D3" s="166"/>
      <c r="E3" s="166"/>
      <c r="F3" s="166"/>
      <c r="G3" s="166"/>
      <c r="H3" s="166"/>
      <c r="I3" s="166"/>
      <c r="J3" s="166"/>
      <c r="K3" s="61" t="s">
        <v>14</v>
      </c>
      <c r="L3" s="60"/>
    </row>
    <row r="4" spans="1:13" ht="15" customHeight="1" x14ac:dyDescent="0.3">
      <c r="B4" s="61" t="s">
        <v>7</v>
      </c>
      <c r="C4" s="62"/>
      <c r="D4" s="62"/>
      <c r="H4" s="62"/>
      <c r="K4" s="61" t="s">
        <v>15</v>
      </c>
      <c r="L4" s="63"/>
    </row>
    <row r="5" spans="1:13" ht="15" customHeight="1" x14ac:dyDescent="0.3">
      <c r="B5" s="60" t="s">
        <v>62</v>
      </c>
      <c r="K5" s="61" t="s">
        <v>16</v>
      </c>
      <c r="L5" s="63"/>
    </row>
    <row r="6" spans="1:13" ht="15" customHeight="1" x14ac:dyDescent="0.3">
      <c r="K6" s="61" t="s">
        <v>96</v>
      </c>
      <c r="L6" s="60"/>
    </row>
    <row r="7" spans="1:13" ht="15" customHeight="1" x14ac:dyDescent="0.3">
      <c r="B7" s="64"/>
      <c r="C7" s="65"/>
      <c r="D7" s="65"/>
      <c r="E7" s="66" t="s">
        <v>8</v>
      </c>
      <c r="F7" s="66" t="s">
        <v>9</v>
      </c>
      <c r="G7" s="66" t="s">
        <v>74</v>
      </c>
      <c r="H7" s="66" t="s">
        <v>10</v>
      </c>
      <c r="I7" s="66" t="s">
        <v>11</v>
      </c>
      <c r="J7" s="66" t="s">
        <v>75</v>
      </c>
      <c r="K7" s="60" t="s">
        <v>101</v>
      </c>
      <c r="L7" s="60"/>
    </row>
    <row r="8" spans="1:13" ht="94.5" customHeight="1" x14ac:dyDescent="0.3">
      <c r="B8" s="67" t="s">
        <v>67</v>
      </c>
      <c r="C8" s="68" t="s">
        <v>68</v>
      </c>
      <c r="D8" s="68" t="s">
        <v>69</v>
      </c>
      <c r="E8" s="53" t="s">
        <v>72</v>
      </c>
      <c r="F8" s="53" t="s">
        <v>73</v>
      </c>
      <c r="G8" s="53" t="s">
        <v>80</v>
      </c>
      <c r="H8" s="53" t="s">
        <v>98</v>
      </c>
      <c r="I8" s="53" t="s">
        <v>99</v>
      </c>
      <c r="J8" s="53" t="s">
        <v>100</v>
      </c>
      <c r="L8" s="69"/>
      <c r="M8" s="69"/>
    </row>
    <row r="9" spans="1:13" ht="18" customHeight="1" x14ac:dyDescent="0.3">
      <c r="A9" s="92">
        <v>1</v>
      </c>
      <c r="B9" s="70"/>
      <c r="C9" s="71"/>
      <c r="D9" s="71"/>
      <c r="E9" s="72"/>
      <c r="F9" s="54" t="str">
        <f>IF(テーブル152[[#This Row],[R6年産
原料米
購入額
（税抜）
(単位:円)]]="","",ROUND(テーブル152[[#This Row],[R6年産
原料米
購入額
（税抜）
(単位:円)]]/テーブル152[[#This Row],[R6年産原料米購入数量
（60kg）
(単位:俵)]],0))</f>
        <v/>
      </c>
      <c r="G9" s="73"/>
      <c r="H9" s="72"/>
      <c r="I9" s="54" t="str">
        <f>IF(テーブル152[[#This Row],[R7年産
原料米
購入（予定）額
（税抜）
(単位:円)]]="","",ROUND(テーブル152[[#This Row],[R7年産
原料米
購入（予定）額
（税抜）
(単位:円)]]/テーブル152[[#This Row],[R7年産原料米購入（予定）数量
（60kg）
(単位:俵)]],0))</f>
        <v/>
      </c>
      <c r="J9" s="73"/>
      <c r="K9" s="74"/>
      <c r="L9" s="69"/>
      <c r="M9" s="69"/>
    </row>
    <row r="10" spans="1:13" ht="18" customHeight="1" x14ac:dyDescent="0.3">
      <c r="A10" s="92">
        <v>2</v>
      </c>
      <c r="B10" s="110"/>
      <c r="C10" s="71"/>
      <c r="D10" s="71"/>
      <c r="E10" s="72"/>
      <c r="F10" s="54" t="str">
        <f>IF(テーブル152[[#This Row],[R6年産
原料米
購入額
（税抜）
(単位:円)]]="","",ROUND(テーブル152[[#This Row],[R6年産
原料米
購入額
（税抜）
(単位:円)]]/テーブル152[[#This Row],[R6年産原料米購入数量
（60kg）
(単位:俵)]],0))</f>
        <v/>
      </c>
      <c r="G10" s="73"/>
      <c r="H10" s="72"/>
      <c r="I10" s="111" t="str">
        <f>IF(テーブル152[[#This Row],[R7年産
原料米
購入（予定）額
（税抜）
(単位:円)]]="","",ROUND(テーブル152[[#This Row],[R7年産
原料米
購入（予定）額
（税抜）
(単位:円)]]/テーブル152[[#This Row],[R7年産原料米購入（予定）数量
（60kg）
(単位:俵)]],0))</f>
        <v/>
      </c>
      <c r="J10" s="112"/>
      <c r="K10" s="74"/>
      <c r="L10" s="69"/>
      <c r="M10" s="69"/>
    </row>
    <row r="11" spans="1:13" ht="18" customHeight="1" x14ac:dyDescent="0.3">
      <c r="A11" s="92">
        <v>3</v>
      </c>
      <c r="B11" s="70"/>
      <c r="C11" s="71"/>
      <c r="D11" s="71"/>
      <c r="E11" s="72"/>
      <c r="F11" s="54" t="str">
        <f>IF(テーブル152[[#This Row],[R6年産
原料米
購入額
（税抜）
(単位:円)]]="","",ROUND(テーブル152[[#This Row],[R6年産
原料米
購入額
（税抜）
(単位:円)]]/テーブル152[[#This Row],[R6年産原料米購入数量
（60kg）
(単位:俵)]],0))</f>
        <v/>
      </c>
      <c r="G11" s="73"/>
      <c r="H11" s="72"/>
      <c r="I11" s="111" t="str">
        <f>IF(テーブル152[[#This Row],[R7年産
原料米
購入（予定）額
（税抜）
(単位:円)]]="","",ROUND(テーブル152[[#This Row],[R7年産
原料米
購入（予定）額
（税抜）
(単位:円)]]/テーブル152[[#This Row],[R7年産原料米購入（予定）数量
（60kg）
(単位:俵)]],0))</f>
        <v/>
      </c>
      <c r="J11" s="112"/>
      <c r="K11" s="74"/>
      <c r="L11" s="69"/>
      <c r="M11" s="69"/>
    </row>
    <row r="12" spans="1:13" ht="18" customHeight="1" x14ac:dyDescent="0.3">
      <c r="A12" s="92">
        <v>4</v>
      </c>
      <c r="B12" s="110"/>
      <c r="C12" s="71"/>
      <c r="D12" s="71"/>
      <c r="E12" s="72"/>
      <c r="F12" s="54" t="str">
        <f>IF(テーブル152[[#This Row],[R6年産
原料米
購入額
（税抜）
(単位:円)]]="","",ROUND(テーブル152[[#This Row],[R6年産
原料米
購入額
（税抜）
(単位:円)]]/テーブル152[[#This Row],[R6年産原料米購入数量
（60kg）
(単位:俵)]],0))</f>
        <v/>
      </c>
      <c r="G12" s="73"/>
      <c r="H12" s="72"/>
      <c r="I12" s="111" t="str">
        <f>IF(テーブル152[[#This Row],[R7年産
原料米
購入（予定）額
（税抜）
(単位:円)]]="","",ROUND(テーブル152[[#This Row],[R7年産
原料米
購入（予定）額
（税抜）
(単位:円)]]/テーブル152[[#This Row],[R7年産原料米購入（予定）数量
（60kg）
(単位:俵)]],0))</f>
        <v/>
      </c>
      <c r="J12" s="112"/>
      <c r="K12" s="74"/>
      <c r="L12" s="69"/>
      <c r="M12" s="69"/>
    </row>
    <row r="13" spans="1:13" ht="18" customHeight="1" x14ac:dyDescent="0.3">
      <c r="A13" s="92">
        <v>5</v>
      </c>
      <c r="B13" s="70"/>
      <c r="C13" s="71"/>
      <c r="D13" s="71"/>
      <c r="E13" s="72"/>
      <c r="F13" s="54" t="str">
        <f>IF(テーブル152[[#This Row],[R6年産
原料米
購入額
（税抜）
(単位:円)]]="","",ROUND(テーブル152[[#This Row],[R6年産
原料米
購入額
（税抜）
(単位:円)]]/テーブル152[[#This Row],[R6年産原料米購入数量
（60kg）
(単位:俵)]],0))</f>
        <v/>
      </c>
      <c r="G13" s="73"/>
      <c r="H13" s="72"/>
      <c r="I13" s="111" t="str">
        <f>IF(テーブル152[[#This Row],[R7年産
原料米
購入（予定）額
（税抜）
(単位:円)]]="","",ROUND(テーブル152[[#This Row],[R7年産
原料米
購入（予定）額
（税抜）
(単位:円)]]/テーブル152[[#This Row],[R7年産原料米購入（予定）数量
（60kg）
(単位:俵)]],0))</f>
        <v/>
      </c>
      <c r="J13" s="112"/>
      <c r="K13" s="74"/>
      <c r="L13" s="69"/>
      <c r="M13" s="69"/>
    </row>
    <row r="14" spans="1:13" ht="18" customHeight="1" x14ac:dyDescent="0.3">
      <c r="A14" s="92">
        <v>6</v>
      </c>
      <c r="B14" s="110"/>
      <c r="C14" s="71"/>
      <c r="D14" s="71"/>
      <c r="E14" s="72"/>
      <c r="F14" s="54" t="str">
        <f>IF(テーブル152[[#This Row],[R6年産
原料米
購入額
（税抜）
(単位:円)]]="","",ROUND(テーブル152[[#This Row],[R6年産
原料米
購入額
（税抜）
(単位:円)]]/テーブル152[[#This Row],[R6年産原料米購入数量
（60kg）
(単位:俵)]],0))</f>
        <v/>
      </c>
      <c r="G14" s="73"/>
      <c r="H14" s="72"/>
      <c r="I14" s="111" t="str">
        <f>IF(テーブル152[[#This Row],[R7年産
原料米
購入（予定）額
（税抜）
(単位:円)]]="","",ROUND(テーブル152[[#This Row],[R7年産
原料米
購入（予定）額
（税抜）
(単位:円)]]/テーブル152[[#This Row],[R7年産原料米購入（予定）数量
（60kg）
(単位:俵)]],0))</f>
        <v/>
      </c>
      <c r="J14" s="112"/>
      <c r="K14" s="74"/>
      <c r="L14" s="69"/>
      <c r="M14" s="69"/>
    </row>
    <row r="15" spans="1:13" ht="18" customHeight="1" x14ac:dyDescent="0.3">
      <c r="A15" s="92">
        <v>7</v>
      </c>
      <c r="B15" s="70"/>
      <c r="C15" s="71"/>
      <c r="D15" s="71"/>
      <c r="E15" s="72"/>
      <c r="F15" s="54" t="str">
        <f>IF(テーブル152[[#This Row],[R6年産
原料米
購入額
（税抜）
(単位:円)]]="","",ROUND(テーブル152[[#This Row],[R6年産
原料米
購入額
（税抜）
(単位:円)]]/テーブル152[[#This Row],[R6年産原料米購入数量
（60kg）
(単位:俵)]],0))</f>
        <v/>
      </c>
      <c r="G15" s="73"/>
      <c r="H15" s="72"/>
      <c r="I15" s="111" t="str">
        <f>IF(テーブル152[[#This Row],[R7年産
原料米
購入（予定）額
（税抜）
(単位:円)]]="","",ROUND(テーブル152[[#This Row],[R7年産
原料米
購入（予定）額
（税抜）
(単位:円)]]/テーブル152[[#This Row],[R7年産原料米購入（予定）数量
（60kg）
(単位:俵)]],0))</f>
        <v/>
      </c>
      <c r="J15" s="112"/>
      <c r="K15" s="74"/>
      <c r="L15" s="69"/>
      <c r="M15" s="69"/>
    </row>
    <row r="16" spans="1:13" ht="18" customHeight="1" x14ac:dyDescent="0.3">
      <c r="A16" s="92">
        <v>8</v>
      </c>
      <c r="B16" s="110"/>
      <c r="C16" s="71"/>
      <c r="D16" s="71"/>
      <c r="E16" s="72"/>
      <c r="F16" s="54" t="str">
        <f>IF(テーブル152[[#This Row],[R6年産
原料米
購入額
（税抜）
(単位:円)]]="","",ROUND(テーブル152[[#This Row],[R6年産
原料米
購入額
（税抜）
(単位:円)]]/テーブル152[[#This Row],[R6年産原料米購入数量
（60kg）
(単位:俵)]],0))</f>
        <v/>
      </c>
      <c r="G16" s="73"/>
      <c r="H16" s="72"/>
      <c r="I16" s="111" t="str">
        <f>IF(テーブル152[[#This Row],[R7年産
原料米
購入（予定）額
（税抜）
(単位:円)]]="","",ROUND(テーブル152[[#This Row],[R7年産
原料米
購入（予定）額
（税抜）
(単位:円)]]/テーブル152[[#This Row],[R7年産原料米購入（予定）数量
（60kg）
(単位:俵)]],0))</f>
        <v/>
      </c>
      <c r="J16" s="112"/>
      <c r="K16" s="74"/>
      <c r="L16" s="69"/>
      <c r="M16" s="69"/>
    </row>
    <row r="17" spans="1:13" ht="18" customHeight="1" x14ac:dyDescent="0.3">
      <c r="A17" s="92">
        <v>9</v>
      </c>
      <c r="B17" s="70"/>
      <c r="C17" s="71"/>
      <c r="D17" s="71"/>
      <c r="E17" s="72"/>
      <c r="F17" s="54" t="str">
        <f>IF(テーブル152[[#This Row],[R6年産
原料米
購入額
（税抜）
(単位:円)]]="","",ROUND(テーブル152[[#This Row],[R6年産
原料米
購入額
（税抜）
(単位:円)]]/テーブル152[[#This Row],[R6年産原料米購入数量
（60kg）
(単位:俵)]],0))</f>
        <v/>
      </c>
      <c r="G17" s="73"/>
      <c r="H17" s="72"/>
      <c r="I17" s="111" t="str">
        <f>IF(テーブル152[[#This Row],[R7年産
原料米
購入（予定）額
（税抜）
(単位:円)]]="","",ROUND(テーブル152[[#This Row],[R7年産
原料米
購入（予定）額
（税抜）
(単位:円)]]/テーブル152[[#This Row],[R7年産原料米購入（予定）数量
（60kg）
(単位:俵)]],0))</f>
        <v/>
      </c>
      <c r="J17" s="112"/>
      <c r="K17" s="74"/>
      <c r="L17" s="69"/>
      <c r="M17" s="69"/>
    </row>
    <row r="18" spans="1:13" ht="18" customHeight="1" x14ac:dyDescent="0.3">
      <c r="A18" s="92">
        <v>10</v>
      </c>
      <c r="B18" s="110"/>
      <c r="C18" s="71"/>
      <c r="D18" s="71"/>
      <c r="E18" s="72"/>
      <c r="F18" s="54" t="str">
        <f>IF(テーブル152[[#This Row],[R6年産
原料米
購入額
（税抜）
(単位:円)]]="","",ROUND(テーブル152[[#This Row],[R6年産
原料米
購入額
（税抜）
(単位:円)]]/テーブル152[[#This Row],[R6年産原料米購入数量
（60kg）
(単位:俵)]],0))</f>
        <v/>
      </c>
      <c r="G18" s="73"/>
      <c r="H18" s="72"/>
      <c r="I18" s="111" t="str">
        <f>IF(テーブル152[[#This Row],[R7年産
原料米
購入（予定）額
（税抜）
(単位:円)]]="","",ROUND(テーブル152[[#This Row],[R7年産
原料米
購入（予定）額
（税抜）
(単位:円)]]/テーブル152[[#This Row],[R7年産原料米購入（予定）数量
（60kg）
(単位:俵)]],0))</f>
        <v/>
      </c>
      <c r="J18" s="112"/>
      <c r="K18" s="74"/>
      <c r="L18" s="69"/>
      <c r="M18" s="69"/>
    </row>
    <row r="19" spans="1:13" ht="18" customHeight="1" x14ac:dyDescent="0.3">
      <c r="A19" s="92">
        <v>11</v>
      </c>
      <c r="B19" s="70"/>
      <c r="C19" s="71"/>
      <c r="D19" s="71"/>
      <c r="E19" s="72"/>
      <c r="F19" s="54" t="str">
        <f>IF(テーブル152[[#This Row],[R6年産
原料米
購入額
（税抜）
(単位:円)]]="","",ROUND(テーブル152[[#This Row],[R6年産
原料米
購入額
（税抜）
(単位:円)]]/テーブル152[[#This Row],[R6年産原料米購入数量
（60kg）
(単位:俵)]],0))</f>
        <v/>
      </c>
      <c r="G19" s="73"/>
      <c r="H19" s="72"/>
      <c r="I19" s="111" t="str">
        <f>IF(テーブル152[[#This Row],[R7年産
原料米
購入（予定）額
（税抜）
(単位:円)]]="","",ROUND(テーブル152[[#This Row],[R7年産
原料米
購入（予定）額
（税抜）
(単位:円)]]/テーブル152[[#This Row],[R7年産原料米購入（予定）数量
（60kg）
(単位:俵)]],0))</f>
        <v/>
      </c>
      <c r="J19" s="112"/>
      <c r="K19" s="74"/>
      <c r="L19" s="69"/>
      <c r="M19" s="69"/>
    </row>
    <row r="20" spans="1:13" ht="18" customHeight="1" x14ac:dyDescent="0.3">
      <c r="A20" s="92">
        <v>12</v>
      </c>
      <c r="B20" s="110"/>
      <c r="C20" s="71"/>
      <c r="D20" s="71"/>
      <c r="E20" s="72"/>
      <c r="F20" s="54" t="str">
        <f>IF(テーブル152[[#This Row],[R6年産
原料米
購入額
（税抜）
(単位:円)]]="","",ROUND(テーブル152[[#This Row],[R6年産
原料米
購入額
（税抜）
(単位:円)]]/テーブル152[[#This Row],[R6年産原料米購入数量
（60kg）
(単位:俵)]],0))</f>
        <v/>
      </c>
      <c r="G20" s="73"/>
      <c r="H20" s="72"/>
      <c r="I20" s="111" t="str">
        <f>IF(テーブル152[[#This Row],[R7年産
原料米
購入（予定）額
（税抜）
(単位:円)]]="","",ROUND(テーブル152[[#This Row],[R7年産
原料米
購入（予定）額
（税抜）
(単位:円)]]/テーブル152[[#This Row],[R7年産原料米購入（予定）数量
（60kg）
(単位:俵)]],0))</f>
        <v/>
      </c>
      <c r="J20" s="112"/>
      <c r="K20" s="74"/>
      <c r="L20" s="69"/>
      <c r="M20" s="69"/>
    </row>
    <row r="21" spans="1:13" ht="18" customHeight="1" x14ac:dyDescent="0.3">
      <c r="A21" s="92">
        <v>13</v>
      </c>
      <c r="B21" s="70"/>
      <c r="C21" s="71"/>
      <c r="D21" s="71"/>
      <c r="E21" s="72"/>
      <c r="F21" s="54" t="str">
        <f>IF(テーブル152[[#This Row],[R6年産
原料米
購入額
（税抜）
(単位:円)]]="","",ROUND(テーブル152[[#This Row],[R6年産
原料米
購入額
（税抜）
(単位:円)]]/テーブル152[[#This Row],[R6年産原料米購入数量
（60kg）
(単位:俵)]],0))</f>
        <v/>
      </c>
      <c r="G21" s="73"/>
      <c r="H21" s="72"/>
      <c r="I21" s="111" t="str">
        <f>IF(テーブル152[[#This Row],[R7年産
原料米
購入（予定）額
（税抜）
(単位:円)]]="","",ROUND(テーブル152[[#This Row],[R7年産
原料米
購入（予定）額
（税抜）
(単位:円)]]/テーブル152[[#This Row],[R7年産原料米購入（予定）数量
（60kg）
(単位:俵)]],0))</f>
        <v/>
      </c>
      <c r="J21" s="112"/>
      <c r="K21" s="74"/>
      <c r="L21" s="69"/>
      <c r="M21" s="69"/>
    </row>
    <row r="22" spans="1:13" ht="18" customHeight="1" x14ac:dyDescent="0.3">
      <c r="A22" s="92">
        <v>14</v>
      </c>
      <c r="B22" s="110"/>
      <c r="C22" s="71"/>
      <c r="D22" s="71"/>
      <c r="E22" s="72"/>
      <c r="F22" s="54" t="str">
        <f>IF(テーブル152[[#This Row],[R6年産
原料米
購入額
（税抜）
(単位:円)]]="","",ROUND(テーブル152[[#This Row],[R6年産
原料米
購入額
（税抜）
(単位:円)]]/テーブル152[[#This Row],[R6年産原料米購入数量
（60kg）
(単位:俵)]],0))</f>
        <v/>
      </c>
      <c r="G22" s="73"/>
      <c r="H22" s="72"/>
      <c r="I22" s="111" t="str">
        <f>IF(テーブル152[[#This Row],[R7年産
原料米
購入（予定）額
（税抜）
(単位:円)]]="","",ROUND(テーブル152[[#This Row],[R7年産
原料米
購入（予定）額
（税抜）
(単位:円)]]/テーブル152[[#This Row],[R7年産原料米購入（予定）数量
（60kg）
(単位:俵)]],0))</f>
        <v/>
      </c>
      <c r="J22" s="112"/>
      <c r="K22" s="74"/>
      <c r="L22" s="69"/>
      <c r="M22" s="69"/>
    </row>
    <row r="23" spans="1:13" ht="18" customHeight="1" x14ac:dyDescent="0.3">
      <c r="A23" s="92">
        <v>15</v>
      </c>
      <c r="B23" s="70"/>
      <c r="C23" s="71"/>
      <c r="D23" s="71"/>
      <c r="E23" s="72"/>
      <c r="F23" s="54" t="str">
        <f>IF(テーブル152[[#This Row],[R6年産
原料米
購入額
（税抜）
(単位:円)]]="","",ROUND(テーブル152[[#This Row],[R6年産
原料米
購入額
（税抜）
(単位:円)]]/テーブル152[[#This Row],[R6年産原料米購入数量
（60kg）
(単位:俵)]],0))</f>
        <v/>
      </c>
      <c r="G23" s="73"/>
      <c r="H23" s="72"/>
      <c r="I23" s="111" t="str">
        <f>IF(テーブル152[[#This Row],[R7年産
原料米
購入（予定）額
（税抜）
(単位:円)]]="","",ROUND(テーブル152[[#This Row],[R7年産
原料米
購入（予定）額
（税抜）
(単位:円)]]/テーブル152[[#This Row],[R7年産原料米購入（予定）数量
（60kg）
(単位:俵)]],0))</f>
        <v/>
      </c>
      <c r="J23" s="112"/>
      <c r="K23" s="74"/>
      <c r="L23" s="69"/>
      <c r="M23" s="69"/>
    </row>
    <row r="24" spans="1:13" ht="18" customHeight="1" x14ac:dyDescent="0.3">
      <c r="A24" s="92">
        <v>16</v>
      </c>
      <c r="B24" s="110"/>
      <c r="C24" s="71"/>
      <c r="D24" s="71"/>
      <c r="E24" s="72"/>
      <c r="F24" s="54" t="str">
        <f>IF(テーブル152[[#This Row],[R6年産
原料米
購入額
（税抜）
(単位:円)]]="","",ROUND(テーブル152[[#This Row],[R6年産
原料米
購入額
（税抜）
(単位:円)]]/テーブル152[[#This Row],[R6年産原料米購入数量
（60kg）
(単位:俵)]],0))</f>
        <v/>
      </c>
      <c r="G24" s="73"/>
      <c r="H24" s="72"/>
      <c r="I24" s="111" t="str">
        <f>IF(テーブル152[[#This Row],[R7年産
原料米
購入（予定）額
（税抜）
(単位:円)]]="","",ROUND(テーブル152[[#This Row],[R7年産
原料米
購入（予定）額
（税抜）
(単位:円)]]/テーブル152[[#This Row],[R7年産原料米購入（予定）数量
（60kg）
(単位:俵)]],0))</f>
        <v/>
      </c>
      <c r="J24" s="112"/>
      <c r="K24" s="74"/>
      <c r="L24" s="69"/>
      <c r="M24" s="69"/>
    </row>
    <row r="25" spans="1:13" ht="18" customHeight="1" x14ac:dyDescent="0.3">
      <c r="A25" s="92">
        <v>17</v>
      </c>
      <c r="B25" s="70"/>
      <c r="C25" s="71"/>
      <c r="D25" s="71"/>
      <c r="E25" s="72"/>
      <c r="F25" s="54" t="str">
        <f>IF(テーブル152[[#This Row],[R6年産
原料米
購入額
（税抜）
(単位:円)]]="","",ROUND(テーブル152[[#This Row],[R6年産
原料米
購入額
（税抜）
(単位:円)]]/テーブル152[[#This Row],[R6年産原料米購入数量
（60kg）
(単位:俵)]],0))</f>
        <v/>
      </c>
      <c r="G25" s="73"/>
      <c r="H25" s="72"/>
      <c r="I25" s="111" t="str">
        <f>IF(テーブル152[[#This Row],[R7年産
原料米
購入（予定）額
（税抜）
(単位:円)]]="","",ROUND(テーブル152[[#This Row],[R7年産
原料米
購入（予定）額
（税抜）
(単位:円)]]/テーブル152[[#This Row],[R7年産原料米購入（予定）数量
（60kg）
(単位:俵)]],0))</f>
        <v/>
      </c>
      <c r="J25" s="112"/>
      <c r="K25" s="74"/>
      <c r="L25" s="69"/>
      <c r="M25" s="69"/>
    </row>
    <row r="26" spans="1:13" ht="18" customHeight="1" x14ac:dyDescent="0.3">
      <c r="A26" s="92">
        <v>18</v>
      </c>
      <c r="B26" s="110"/>
      <c r="C26" s="71"/>
      <c r="D26" s="71"/>
      <c r="E26" s="72"/>
      <c r="F26" s="54" t="str">
        <f>IF(テーブル152[[#This Row],[R6年産
原料米
購入額
（税抜）
(単位:円)]]="","",ROUND(テーブル152[[#This Row],[R6年産
原料米
購入額
（税抜）
(単位:円)]]/テーブル152[[#This Row],[R6年産原料米購入数量
（60kg）
(単位:俵)]],0))</f>
        <v/>
      </c>
      <c r="G26" s="73"/>
      <c r="H26" s="72"/>
      <c r="I26" s="111" t="str">
        <f>IF(テーブル152[[#This Row],[R7年産
原料米
購入（予定）額
（税抜）
(単位:円)]]="","",ROUND(テーブル152[[#This Row],[R7年産
原料米
購入（予定）額
（税抜）
(単位:円)]]/テーブル152[[#This Row],[R7年産原料米購入（予定）数量
（60kg）
(単位:俵)]],0))</f>
        <v/>
      </c>
      <c r="J26" s="112"/>
      <c r="K26" s="74"/>
      <c r="L26" s="69"/>
      <c r="M26" s="69"/>
    </row>
    <row r="27" spans="1:13" ht="18" customHeight="1" x14ac:dyDescent="0.3">
      <c r="A27" s="92">
        <v>19</v>
      </c>
      <c r="B27" s="70"/>
      <c r="C27" s="71"/>
      <c r="D27" s="71"/>
      <c r="E27" s="72"/>
      <c r="F27" s="54" t="str">
        <f>IF(テーブル152[[#This Row],[R6年産
原料米
購入額
（税抜）
(単位:円)]]="","",ROUND(テーブル152[[#This Row],[R6年産
原料米
購入額
（税抜）
(単位:円)]]/テーブル152[[#This Row],[R6年産原料米購入数量
（60kg）
(単位:俵)]],0))</f>
        <v/>
      </c>
      <c r="G27" s="73"/>
      <c r="H27" s="72"/>
      <c r="I27" s="111" t="str">
        <f>IF(テーブル152[[#This Row],[R7年産
原料米
購入（予定）額
（税抜）
(単位:円)]]="","",ROUND(テーブル152[[#This Row],[R7年産
原料米
購入（予定）額
（税抜）
(単位:円)]]/テーブル152[[#This Row],[R7年産原料米購入（予定）数量
（60kg）
(単位:俵)]],0))</f>
        <v/>
      </c>
      <c r="J27" s="112"/>
      <c r="K27" s="74"/>
      <c r="L27" s="69"/>
      <c r="M27" s="69"/>
    </row>
    <row r="28" spans="1:13" ht="18" customHeight="1" x14ac:dyDescent="0.3">
      <c r="A28" s="92">
        <v>20</v>
      </c>
      <c r="B28" s="110"/>
      <c r="C28" s="71"/>
      <c r="D28" s="71"/>
      <c r="E28" s="72"/>
      <c r="F28" s="54" t="str">
        <f>IF(テーブル152[[#This Row],[R6年産
原料米
購入額
（税抜）
(単位:円)]]="","",ROUND(テーブル152[[#This Row],[R6年産
原料米
購入額
（税抜）
(単位:円)]]/テーブル152[[#This Row],[R6年産原料米購入数量
（60kg）
(単位:俵)]],0))</f>
        <v/>
      </c>
      <c r="G28" s="73"/>
      <c r="H28" s="72"/>
      <c r="I28" s="111" t="str">
        <f>IF(テーブル152[[#This Row],[R7年産
原料米
購入（予定）額
（税抜）
(単位:円)]]="","",ROUND(テーブル152[[#This Row],[R7年産
原料米
購入（予定）額
（税抜）
(単位:円)]]/テーブル152[[#This Row],[R7年産原料米購入（予定）数量
（60kg）
(単位:俵)]],0))</f>
        <v/>
      </c>
      <c r="J28" s="112"/>
      <c r="K28" s="74"/>
      <c r="L28" s="69"/>
      <c r="M28" s="69"/>
    </row>
    <row r="29" spans="1:13" ht="18" customHeight="1" x14ac:dyDescent="0.3">
      <c r="A29" s="92">
        <v>21</v>
      </c>
      <c r="B29" s="70"/>
      <c r="C29" s="71"/>
      <c r="D29" s="71"/>
      <c r="E29" s="72"/>
      <c r="F29" s="54" t="str">
        <f>IF(テーブル152[[#This Row],[R6年産
原料米
購入額
（税抜）
(単位:円)]]="","",ROUND(テーブル152[[#This Row],[R6年産
原料米
購入額
（税抜）
(単位:円)]]/テーブル152[[#This Row],[R6年産原料米購入数量
（60kg）
(単位:俵)]],0))</f>
        <v/>
      </c>
      <c r="G29" s="73"/>
      <c r="H29" s="72"/>
      <c r="I29" s="111" t="str">
        <f>IF(テーブル152[[#This Row],[R7年産
原料米
購入（予定）額
（税抜）
(単位:円)]]="","",ROUND(テーブル152[[#This Row],[R7年産
原料米
購入（予定）額
（税抜）
(単位:円)]]/テーブル152[[#This Row],[R7年産原料米購入（予定）数量
（60kg）
(単位:俵)]],0))</f>
        <v/>
      </c>
      <c r="J29" s="112"/>
      <c r="K29" s="74"/>
      <c r="L29" s="69"/>
      <c r="M29" s="69"/>
    </row>
    <row r="30" spans="1:13" ht="18" customHeight="1" x14ac:dyDescent="0.3">
      <c r="A30" s="92">
        <v>22</v>
      </c>
      <c r="B30" s="110"/>
      <c r="C30" s="71"/>
      <c r="D30" s="71"/>
      <c r="E30" s="72"/>
      <c r="F30" s="54" t="str">
        <f>IF(テーブル152[[#This Row],[R6年産
原料米
購入額
（税抜）
(単位:円)]]="","",ROUND(テーブル152[[#This Row],[R6年産
原料米
購入額
（税抜）
(単位:円)]]/テーブル152[[#This Row],[R6年産原料米購入数量
（60kg）
(単位:俵)]],0))</f>
        <v/>
      </c>
      <c r="G30" s="73"/>
      <c r="H30" s="72"/>
      <c r="I30" s="111" t="str">
        <f>IF(テーブル152[[#This Row],[R7年産
原料米
購入（予定）額
（税抜）
(単位:円)]]="","",ROUND(テーブル152[[#This Row],[R7年産
原料米
購入（予定）額
（税抜）
(単位:円)]]/テーブル152[[#This Row],[R7年産原料米購入（予定）数量
（60kg）
(単位:俵)]],0))</f>
        <v/>
      </c>
      <c r="J30" s="112"/>
      <c r="K30" s="74"/>
      <c r="L30" s="69"/>
      <c r="M30" s="69"/>
    </row>
    <row r="31" spans="1:13" ht="18" customHeight="1" x14ac:dyDescent="0.3">
      <c r="A31" s="92">
        <v>23</v>
      </c>
      <c r="B31" s="70"/>
      <c r="C31" s="71"/>
      <c r="D31" s="71"/>
      <c r="E31" s="72"/>
      <c r="F31" s="54" t="str">
        <f>IF(テーブル152[[#This Row],[R6年産
原料米
購入額
（税抜）
(単位:円)]]="","",ROUND(テーブル152[[#This Row],[R6年産
原料米
購入額
（税抜）
(単位:円)]]/テーブル152[[#This Row],[R6年産原料米購入数量
（60kg）
(単位:俵)]],0))</f>
        <v/>
      </c>
      <c r="G31" s="73"/>
      <c r="H31" s="72"/>
      <c r="I31" s="111" t="str">
        <f>IF(テーブル152[[#This Row],[R7年産
原料米
購入（予定）額
（税抜）
(単位:円)]]="","",ROUND(テーブル152[[#This Row],[R7年産
原料米
購入（予定）額
（税抜）
(単位:円)]]/テーブル152[[#This Row],[R7年産原料米購入（予定）数量
（60kg）
(単位:俵)]],0))</f>
        <v/>
      </c>
      <c r="J31" s="112"/>
      <c r="K31" s="74"/>
      <c r="L31" s="69"/>
      <c r="M31" s="69"/>
    </row>
    <row r="32" spans="1:13" ht="18" customHeight="1" x14ac:dyDescent="0.3">
      <c r="A32" s="92">
        <v>24</v>
      </c>
      <c r="B32" s="110"/>
      <c r="C32" s="71"/>
      <c r="D32" s="71"/>
      <c r="E32" s="72"/>
      <c r="F32" s="54" t="str">
        <f>IF(テーブル152[[#This Row],[R6年産
原料米
購入額
（税抜）
(単位:円)]]="","",ROUND(テーブル152[[#This Row],[R6年産
原料米
購入額
（税抜）
(単位:円)]]/テーブル152[[#This Row],[R6年産原料米購入数量
（60kg）
(単位:俵)]],0))</f>
        <v/>
      </c>
      <c r="G32" s="73"/>
      <c r="H32" s="72"/>
      <c r="I32" s="111" t="str">
        <f>IF(テーブル152[[#This Row],[R7年産
原料米
購入（予定）額
（税抜）
(単位:円)]]="","",ROUND(テーブル152[[#This Row],[R7年産
原料米
購入（予定）額
（税抜）
(単位:円)]]/テーブル152[[#This Row],[R7年産原料米購入（予定）数量
（60kg）
(単位:俵)]],0))</f>
        <v/>
      </c>
      <c r="J32" s="112"/>
      <c r="K32" s="74"/>
      <c r="L32" s="69"/>
      <c r="M32" s="69"/>
    </row>
    <row r="33" spans="1:13" ht="18" customHeight="1" x14ac:dyDescent="0.3">
      <c r="A33" s="92">
        <v>25</v>
      </c>
      <c r="B33" s="70"/>
      <c r="C33" s="71"/>
      <c r="D33" s="71"/>
      <c r="E33" s="72"/>
      <c r="F33" s="54" t="str">
        <f>IF(テーブル152[[#This Row],[R6年産
原料米
購入額
（税抜）
(単位:円)]]="","",ROUND(テーブル152[[#This Row],[R6年産
原料米
購入額
（税抜）
(単位:円)]]/テーブル152[[#This Row],[R6年産原料米購入数量
（60kg）
(単位:俵)]],0))</f>
        <v/>
      </c>
      <c r="G33" s="73"/>
      <c r="H33" s="72"/>
      <c r="I33" s="111" t="str">
        <f>IF(テーブル152[[#This Row],[R7年産
原料米
購入（予定）額
（税抜）
(単位:円)]]="","",ROUND(テーブル152[[#This Row],[R7年産
原料米
購入（予定）額
（税抜）
(単位:円)]]/テーブル152[[#This Row],[R7年産原料米購入（予定）数量
（60kg）
(単位:俵)]],0))</f>
        <v/>
      </c>
      <c r="J33" s="112"/>
      <c r="K33" s="74"/>
      <c r="L33" s="69"/>
      <c r="M33" s="69"/>
    </row>
    <row r="34" spans="1:13" ht="18" customHeight="1" x14ac:dyDescent="0.3">
      <c r="A34" s="92">
        <v>26</v>
      </c>
      <c r="B34" s="110"/>
      <c r="C34" s="71"/>
      <c r="D34" s="71"/>
      <c r="E34" s="72"/>
      <c r="F34" s="54" t="str">
        <f>IF(テーブル152[[#This Row],[R6年産
原料米
購入額
（税抜）
(単位:円)]]="","",ROUND(テーブル152[[#This Row],[R6年産
原料米
購入額
（税抜）
(単位:円)]]/テーブル152[[#This Row],[R6年産原料米購入数量
（60kg）
(単位:俵)]],0))</f>
        <v/>
      </c>
      <c r="G34" s="73"/>
      <c r="H34" s="72"/>
      <c r="I34" s="111" t="str">
        <f>IF(テーブル152[[#This Row],[R7年産
原料米
購入（予定）額
（税抜）
(単位:円)]]="","",ROUND(テーブル152[[#This Row],[R7年産
原料米
購入（予定）額
（税抜）
(単位:円)]]/テーブル152[[#This Row],[R7年産原料米購入（予定）数量
（60kg）
(単位:俵)]],0))</f>
        <v/>
      </c>
      <c r="J34" s="112"/>
      <c r="K34" s="74"/>
      <c r="L34" s="69"/>
      <c r="M34" s="69"/>
    </row>
    <row r="35" spans="1:13" ht="18" customHeight="1" x14ac:dyDescent="0.3">
      <c r="A35" s="92">
        <v>27</v>
      </c>
      <c r="B35" s="70"/>
      <c r="C35" s="71"/>
      <c r="D35" s="71"/>
      <c r="E35" s="72"/>
      <c r="F35" s="54" t="str">
        <f>IF(テーブル152[[#This Row],[R6年産
原料米
購入額
（税抜）
(単位:円)]]="","",ROUND(テーブル152[[#This Row],[R6年産
原料米
購入額
（税抜）
(単位:円)]]/テーブル152[[#This Row],[R6年産原料米購入数量
（60kg）
(単位:俵)]],0))</f>
        <v/>
      </c>
      <c r="G35" s="73"/>
      <c r="H35" s="72"/>
      <c r="I35" s="111" t="str">
        <f>IF(テーブル152[[#This Row],[R7年産
原料米
購入（予定）額
（税抜）
(単位:円)]]="","",ROUND(テーブル152[[#This Row],[R7年産
原料米
購入（予定）額
（税抜）
(単位:円)]]/テーブル152[[#This Row],[R7年産原料米購入（予定）数量
（60kg）
(単位:俵)]],0))</f>
        <v/>
      </c>
      <c r="J35" s="112"/>
      <c r="K35" s="74"/>
      <c r="L35" s="69"/>
      <c r="M35" s="69"/>
    </row>
    <row r="36" spans="1:13" ht="18" customHeight="1" x14ac:dyDescent="0.3">
      <c r="A36" s="92">
        <v>28</v>
      </c>
      <c r="B36" s="110"/>
      <c r="C36" s="71"/>
      <c r="D36" s="71"/>
      <c r="E36" s="72"/>
      <c r="F36" s="54" t="str">
        <f>IF(テーブル152[[#This Row],[R6年産
原料米
購入額
（税抜）
(単位:円)]]="","",ROUND(テーブル152[[#This Row],[R6年産
原料米
購入額
（税抜）
(単位:円)]]/テーブル152[[#This Row],[R6年産原料米購入数量
（60kg）
(単位:俵)]],0))</f>
        <v/>
      </c>
      <c r="G36" s="73"/>
      <c r="H36" s="72"/>
      <c r="I36" s="111" t="str">
        <f>IF(テーブル152[[#This Row],[R7年産
原料米
購入（予定）額
（税抜）
(単位:円)]]="","",ROUND(テーブル152[[#This Row],[R7年産
原料米
購入（予定）額
（税抜）
(単位:円)]]/テーブル152[[#This Row],[R7年産原料米購入（予定）数量
（60kg）
(単位:俵)]],0))</f>
        <v/>
      </c>
      <c r="J36" s="112"/>
      <c r="K36" s="74"/>
      <c r="L36" s="69"/>
      <c r="M36" s="69"/>
    </row>
    <row r="37" spans="1:13" ht="18" customHeight="1" x14ac:dyDescent="0.3">
      <c r="A37" s="92">
        <v>29</v>
      </c>
      <c r="B37" s="70"/>
      <c r="C37" s="71"/>
      <c r="D37" s="71"/>
      <c r="E37" s="72"/>
      <c r="F37" s="54" t="str">
        <f>IF(テーブル152[[#This Row],[R6年産
原料米
購入額
（税抜）
(単位:円)]]="","",ROUND(テーブル152[[#This Row],[R6年産
原料米
購入額
（税抜）
(単位:円)]]/テーブル152[[#This Row],[R6年産原料米購入数量
（60kg）
(単位:俵)]],0))</f>
        <v/>
      </c>
      <c r="G37" s="73"/>
      <c r="H37" s="72"/>
      <c r="I37" s="111" t="str">
        <f>IF(テーブル152[[#This Row],[R7年産
原料米
購入（予定）額
（税抜）
(単位:円)]]="","",ROUND(テーブル152[[#This Row],[R7年産
原料米
購入（予定）額
（税抜）
(単位:円)]]/テーブル152[[#This Row],[R7年産原料米購入（予定）数量
（60kg）
(単位:俵)]],0))</f>
        <v/>
      </c>
      <c r="J37" s="112"/>
      <c r="K37" s="74"/>
      <c r="L37" s="69"/>
      <c r="M37" s="69"/>
    </row>
    <row r="38" spans="1:13" ht="18" customHeight="1" x14ac:dyDescent="0.3">
      <c r="A38" s="92">
        <v>30</v>
      </c>
      <c r="B38" s="110"/>
      <c r="C38" s="71"/>
      <c r="D38" s="71"/>
      <c r="E38" s="72"/>
      <c r="F38" s="54" t="str">
        <f>IF(テーブル152[[#This Row],[R6年産
原料米
購入額
（税抜）
(単位:円)]]="","",ROUND(テーブル152[[#This Row],[R6年産
原料米
購入額
（税抜）
(単位:円)]]/テーブル152[[#This Row],[R6年産原料米購入数量
（60kg）
(単位:俵)]],0))</f>
        <v/>
      </c>
      <c r="G38" s="73"/>
      <c r="H38" s="72"/>
      <c r="I38" s="111" t="str">
        <f>IF(テーブル152[[#This Row],[R7年産
原料米
購入（予定）額
（税抜）
(単位:円)]]="","",ROUND(テーブル152[[#This Row],[R7年産
原料米
購入（予定）額
（税抜）
(単位:円)]]/テーブル152[[#This Row],[R7年産原料米購入（予定）数量
（60kg）
(単位:俵)]],0))</f>
        <v/>
      </c>
      <c r="J38" s="112"/>
      <c r="K38" s="74"/>
      <c r="L38" s="69"/>
      <c r="M38" s="69"/>
    </row>
    <row r="39" spans="1:13" ht="18" customHeight="1" x14ac:dyDescent="0.3">
      <c r="A39" s="92">
        <v>31</v>
      </c>
      <c r="B39" s="70"/>
      <c r="C39" s="71"/>
      <c r="D39" s="71"/>
      <c r="E39" s="72"/>
      <c r="F39" s="54" t="str">
        <f>IF(テーブル152[[#This Row],[R6年産
原料米
購入額
（税抜）
(単位:円)]]="","",ROUND(テーブル152[[#This Row],[R6年産
原料米
購入額
（税抜）
(単位:円)]]/テーブル152[[#This Row],[R6年産原料米購入数量
（60kg）
(単位:俵)]],0))</f>
        <v/>
      </c>
      <c r="G39" s="73"/>
      <c r="H39" s="72"/>
      <c r="I39" s="111" t="str">
        <f>IF(テーブル152[[#This Row],[R7年産
原料米
購入（予定）額
（税抜）
(単位:円)]]="","",ROUND(テーブル152[[#This Row],[R7年産
原料米
購入（予定）額
（税抜）
(単位:円)]]/テーブル152[[#This Row],[R7年産原料米購入（予定）数量
（60kg）
(単位:俵)]],0))</f>
        <v/>
      </c>
      <c r="J39" s="112"/>
      <c r="K39" s="74"/>
      <c r="L39" s="69"/>
      <c r="M39" s="69"/>
    </row>
    <row r="40" spans="1:13" ht="18" customHeight="1" x14ac:dyDescent="0.3">
      <c r="A40" s="92">
        <v>32</v>
      </c>
      <c r="B40" s="110"/>
      <c r="C40" s="71"/>
      <c r="D40" s="71"/>
      <c r="E40" s="72"/>
      <c r="F40" s="54" t="str">
        <f>IF(テーブル152[[#This Row],[R6年産
原料米
購入額
（税抜）
(単位:円)]]="","",ROUND(テーブル152[[#This Row],[R6年産
原料米
購入額
（税抜）
(単位:円)]]/テーブル152[[#This Row],[R6年産原料米購入数量
（60kg）
(単位:俵)]],0))</f>
        <v/>
      </c>
      <c r="G40" s="73"/>
      <c r="H40" s="72"/>
      <c r="I40" s="111" t="str">
        <f>IF(テーブル152[[#This Row],[R7年産
原料米
購入（予定）額
（税抜）
(単位:円)]]="","",ROUND(テーブル152[[#This Row],[R7年産
原料米
購入（予定）額
（税抜）
(単位:円)]]/テーブル152[[#This Row],[R7年産原料米購入（予定）数量
（60kg）
(単位:俵)]],0))</f>
        <v/>
      </c>
      <c r="J40" s="112"/>
      <c r="K40" s="74"/>
      <c r="L40" s="69"/>
      <c r="M40" s="69"/>
    </row>
    <row r="41" spans="1:13" ht="18" customHeight="1" x14ac:dyDescent="0.3">
      <c r="A41" s="92">
        <v>33</v>
      </c>
      <c r="B41" s="70"/>
      <c r="C41" s="71"/>
      <c r="D41" s="71"/>
      <c r="E41" s="72"/>
      <c r="F41" s="54" t="str">
        <f>IF(テーブル152[[#This Row],[R6年産
原料米
購入額
（税抜）
(単位:円)]]="","",ROUND(テーブル152[[#This Row],[R6年産
原料米
購入額
（税抜）
(単位:円)]]/テーブル152[[#This Row],[R6年産原料米購入数量
（60kg）
(単位:俵)]],0))</f>
        <v/>
      </c>
      <c r="G41" s="73"/>
      <c r="H41" s="72"/>
      <c r="I41" s="111" t="str">
        <f>IF(テーブル152[[#This Row],[R7年産
原料米
購入（予定）額
（税抜）
(単位:円)]]="","",ROUND(テーブル152[[#This Row],[R7年産
原料米
購入（予定）額
（税抜）
(単位:円)]]/テーブル152[[#This Row],[R7年産原料米購入（予定）数量
（60kg）
(単位:俵)]],0))</f>
        <v/>
      </c>
      <c r="J41" s="112"/>
      <c r="K41" s="74"/>
      <c r="L41" s="69"/>
      <c r="M41" s="69"/>
    </row>
    <row r="42" spans="1:13" ht="18" customHeight="1" x14ac:dyDescent="0.3">
      <c r="A42" s="92">
        <v>34</v>
      </c>
      <c r="B42" s="110"/>
      <c r="C42" s="71"/>
      <c r="D42" s="71"/>
      <c r="E42" s="72"/>
      <c r="F42" s="54" t="str">
        <f>IF(テーブル152[[#This Row],[R6年産
原料米
購入額
（税抜）
(単位:円)]]="","",ROUND(テーブル152[[#This Row],[R6年産
原料米
購入額
（税抜）
(単位:円)]]/テーブル152[[#This Row],[R6年産原料米購入数量
（60kg）
(単位:俵)]],0))</f>
        <v/>
      </c>
      <c r="G42" s="73"/>
      <c r="H42" s="72"/>
      <c r="I42" s="111" t="str">
        <f>IF(テーブル152[[#This Row],[R7年産
原料米
購入（予定）額
（税抜）
(単位:円)]]="","",ROUND(テーブル152[[#This Row],[R7年産
原料米
購入（予定）額
（税抜）
(単位:円)]]/テーブル152[[#This Row],[R7年産原料米購入（予定）数量
（60kg）
(単位:俵)]],0))</f>
        <v/>
      </c>
      <c r="J42" s="112"/>
      <c r="K42" s="74"/>
      <c r="L42" s="69"/>
      <c r="M42" s="69"/>
    </row>
    <row r="43" spans="1:13" ht="18" customHeight="1" x14ac:dyDescent="0.3">
      <c r="A43" s="92">
        <v>35</v>
      </c>
      <c r="B43" s="70"/>
      <c r="C43" s="71"/>
      <c r="D43" s="71"/>
      <c r="E43" s="72"/>
      <c r="F43" s="54" t="str">
        <f>IF(テーブル152[[#This Row],[R6年産
原料米
購入額
（税抜）
(単位:円)]]="","",ROUND(テーブル152[[#This Row],[R6年産
原料米
購入額
（税抜）
(単位:円)]]/テーブル152[[#This Row],[R6年産原料米購入数量
（60kg）
(単位:俵)]],0))</f>
        <v/>
      </c>
      <c r="G43" s="73"/>
      <c r="H43" s="72"/>
      <c r="I43" s="111" t="str">
        <f>IF(テーブル152[[#This Row],[R7年産
原料米
購入（予定）額
（税抜）
(単位:円)]]="","",ROUND(テーブル152[[#This Row],[R7年産
原料米
購入（予定）額
（税抜）
(単位:円)]]/テーブル152[[#This Row],[R7年産原料米購入（予定）数量
（60kg）
(単位:俵)]],0))</f>
        <v/>
      </c>
      <c r="J43" s="112"/>
      <c r="K43" s="74"/>
      <c r="L43" s="69"/>
      <c r="M43" s="69"/>
    </row>
    <row r="44" spans="1:13" ht="18" customHeight="1" x14ac:dyDescent="0.3">
      <c r="A44" s="92">
        <v>36</v>
      </c>
      <c r="B44" s="110"/>
      <c r="C44" s="71"/>
      <c r="D44" s="71"/>
      <c r="E44" s="72"/>
      <c r="F44" s="54" t="str">
        <f>IF(テーブル152[[#This Row],[R6年産
原料米
購入額
（税抜）
(単位:円)]]="","",ROUND(テーブル152[[#This Row],[R6年産
原料米
購入額
（税抜）
(単位:円)]]/テーブル152[[#This Row],[R6年産原料米購入数量
（60kg）
(単位:俵)]],0))</f>
        <v/>
      </c>
      <c r="G44" s="73"/>
      <c r="H44" s="72"/>
      <c r="I44" s="111" t="str">
        <f>IF(テーブル152[[#This Row],[R7年産
原料米
購入（予定）額
（税抜）
(単位:円)]]="","",ROUND(テーブル152[[#This Row],[R7年産
原料米
購入（予定）額
（税抜）
(単位:円)]]/テーブル152[[#This Row],[R7年産原料米購入（予定）数量
（60kg）
(単位:俵)]],0))</f>
        <v/>
      </c>
      <c r="J44" s="112"/>
      <c r="K44" s="74"/>
      <c r="L44" s="69"/>
      <c r="M44" s="69"/>
    </row>
    <row r="45" spans="1:13" ht="18" customHeight="1" x14ac:dyDescent="0.3">
      <c r="A45" s="92">
        <v>37</v>
      </c>
      <c r="B45" s="70"/>
      <c r="C45" s="71"/>
      <c r="D45" s="71"/>
      <c r="E45" s="72"/>
      <c r="F45" s="54" t="str">
        <f>IF(テーブル152[[#This Row],[R6年産
原料米
購入額
（税抜）
(単位:円)]]="","",ROUND(テーブル152[[#This Row],[R6年産
原料米
購入額
（税抜）
(単位:円)]]/テーブル152[[#This Row],[R6年産原料米購入数量
（60kg）
(単位:俵)]],0))</f>
        <v/>
      </c>
      <c r="G45" s="73"/>
      <c r="H45" s="72"/>
      <c r="I45" s="111" t="str">
        <f>IF(テーブル152[[#This Row],[R7年産
原料米
購入（予定）額
（税抜）
(単位:円)]]="","",ROUND(テーブル152[[#This Row],[R7年産
原料米
購入（予定）額
（税抜）
(単位:円)]]/テーブル152[[#This Row],[R7年産原料米購入（予定）数量
（60kg）
(単位:俵)]],0))</f>
        <v/>
      </c>
      <c r="J45" s="112"/>
      <c r="K45" s="74"/>
      <c r="L45" s="69"/>
      <c r="M45" s="69"/>
    </row>
    <row r="46" spans="1:13" ht="18" customHeight="1" x14ac:dyDescent="0.3">
      <c r="A46" s="92">
        <v>38</v>
      </c>
      <c r="B46" s="110"/>
      <c r="C46" s="71"/>
      <c r="D46" s="71"/>
      <c r="E46" s="72"/>
      <c r="F46" s="54" t="str">
        <f>IF(テーブル152[[#This Row],[R6年産
原料米
購入額
（税抜）
(単位:円)]]="","",ROUND(テーブル152[[#This Row],[R6年産
原料米
購入額
（税抜）
(単位:円)]]/テーブル152[[#This Row],[R6年産原料米購入数量
（60kg）
(単位:俵)]],0))</f>
        <v/>
      </c>
      <c r="G46" s="73"/>
      <c r="H46" s="72"/>
      <c r="I46" s="111" t="str">
        <f>IF(テーブル152[[#This Row],[R7年産
原料米
購入（予定）額
（税抜）
(単位:円)]]="","",ROUND(テーブル152[[#This Row],[R7年産
原料米
購入（予定）額
（税抜）
(単位:円)]]/テーブル152[[#This Row],[R7年産原料米購入（予定）数量
（60kg）
(単位:俵)]],0))</f>
        <v/>
      </c>
      <c r="J46" s="112"/>
      <c r="K46" s="74"/>
      <c r="L46" s="69"/>
      <c r="M46" s="69"/>
    </row>
    <row r="47" spans="1:13" ht="18" customHeight="1" x14ac:dyDescent="0.3">
      <c r="A47" s="92">
        <v>39</v>
      </c>
      <c r="B47" s="70"/>
      <c r="C47" s="71"/>
      <c r="D47" s="71"/>
      <c r="E47" s="72"/>
      <c r="F47" s="54" t="str">
        <f>IF(テーブル152[[#This Row],[R6年産
原料米
購入額
（税抜）
(単位:円)]]="","",ROUND(テーブル152[[#This Row],[R6年産
原料米
購入額
（税抜）
(単位:円)]]/テーブル152[[#This Row],[R6年産原料米購入数量
（60kg）
(単位:俵)]],0))</f>
        <v/>
      </c>
      <c r="G47" s="73"/>
      <c r="H47" s="72"/>
      <c r="I47" s="111" t="str">
        <f>IF(テーブル152[[#This Row],[R7年産
原料米
購入（予定）額
（税抜）
(単位:円)]]="","",ROUND(テーブル152[[#This Row],[R7年産
原料米
購入（予定）額
（税抜）
(単位:円)]]/テーブル152[[#This Row],[R7年産原料米購入（予定）数量
（60kg）
(単位:俵)]],0))</f>
        <v/>
      </c>
      <c r="J47" s="112"/>
      <c r="K47" s="74"/>
      <c r="L47" s="69"/>
      <c r="M47" s="69"/>
    </row>
    <row r="48" spans="1:13" ht="18" customHeight="1" x14ac:dyDescent="0.3">
      <c r="A48" s="92">
        <v>40</v>
      </c>
      <c r="B48" s="110"/>
      <c r="C48" s="71"/>
      <c r="D48" s="71"/>
      <c r="E48" s="72"/>
      <c r="F48" s="54" t="str">
        <f>IF(テーブル152[[#This Row],[R6年産
原料米
購入額
（税抜）
(単位:円)]]="","",ROUND(テーブル152[[#This Row],[R6年産
原料米
購入額
（税抜）
(単位:円)]]/テーブル152[[#This Row],[R6年産原料米購入数量
（60kg）
(単位:俵)]],0))</f>
        <v/>
      </c>
      <c r="G48" s="73"/>
      <c r="H48" s="72"/>
      <c r="I48" s="111" t="str">
        <f>IF(テーブル152[[#This Row],[R7年産
原料米
購入（予定）額
（税抜）
(単位:円)]]="","",ROUND(テーブル152[[#This Row],[R7年産
原料米
購入（予定）額
（税抜）
(単位:円)]]/テーブル152[[#This Row],[R7年産原料米購入（予定）数量
（60kg）
(単位:俵)]],0))</f>
        <v/>
      </c>
      <c r="J48" s="112"/>
      <c r="K48" s="74"/>
      <c r="L48" s="69"/>
      <c r="M48" s="69"/>
    </row>
    <row r="49" spans="1:13" ht="18" customHeight="1" x14ac:dyDescent="0.3">
      <c r="A49" s="92">
        <v>41</v>
      </c>
      <c r="B49" s="70"/>
      <c r="C49" s="71"/>
      <c r="D49" s="71"/>
      <c r="E49" s="72"/>
      <c r="F49" s="54" t="str">
        <f>IF(テーブル152[[#This Row],[R6年産
原料米
購入額
（税抜）
(単位:円)]]="","",ROUND(テーブル152[[#This Row],[R6年産
原料米
購入額
（税抜）
(単位:円)]]/テーブル152[[#This Row],[R6年産原料米購入数量
（60kg）
(単位:俵)]],0))</f>
        <v/>
      </c>
      <c r="G49" s="73"/>
      <c r="H49" s="72"/>
      <c r="I49" s="111" t="str">
        <f>IF(テーブル152[[#This Row],[R7年産
原料米
購入（予定）額
（税抜）
(単位:円)]]="","",ROUND(テーブル152[[#This Row],[R7年産
原料米
購入（予定）額
（税抜）
(単位:円)]]/テーブル152[[#This Row],[R7年産原料米購入（予定）数量
（60kg）
(単位:俵)]],0))</f>
        <v/>
      </c>
      <c r="J49" s="112"/>
      <c r="K49" s="74"/>
      <c r="L49" s="69"/>
      <c r="M49" s="69"/>
    </row>
    <row r="50" spans="1:13" ht="18" customHeight="1" x14ac:dyDescent="0.3">
      <c r="A50" s="92">
        <v>42</v>
      </c>
      <c r="B50" s="110"/>
      <c r="C50" s="71"/>
      <c r="D50" s="71"/>
      <c r="E50" s="72"/>
      <c r="F50" s="54" t="str">
        <f>IF(テーブル152[[#This Row],[R6年産
原料米
購入額
（税抜）
(単位:円)]]="","",ROUND(テーブル152[[#This Row],[R6年産
原料米
購入額
（税抜）
(単位:円)]]/テーブル152[[#This Row],[R6年産原料米購入数量
（60kg）
(単位:俵)]],0))</f>
        <v/>
      </c>
      <c r="G50" s="73"/>
      <c r="H50" s="72"/>
      <c r="I50" s="54" t="str">
        <f>IF(テーブル152[[#This Row],[R7年産
原料米
購入（予定）額
（税抜）
(単位:円)]]="","",ROUND(テーブル152[[#This Row],[R7年産
原料米
購入（予定）額
（税抜）
(単位:円)]]/テーブル152[[#This Row],[R7年産原料米購入（予定）数量
（60kg）
(単位:俵)]],0))</f>
        <v/>
      </c>
      <c r="J50" s="73"/>
      <c r="K50" s="74"/>
      <c r="L50" s="69"/>
      <c r="M50" s="69"/>
    </row>
    <row r="51" spans="1:13" ht="18" customHeight="1" x14ac:dyDescent="0.3">
      <c r="A51" s="92">
        <v>43</v>
      </c>
      <c r="B51" s="70"/>
      <c r="C51" s="71"/>
      <c r="D51" s="71"/>
      <c r="E51" s="72"/>
      <c r="F51" s="54" t="str">
        <f>IF(テーブル152[[#This Row],[R6年産
原料米
購入額
（税抜）
(単位:円)]]="","",ROUND(テーブル152[[#This Row],[R6年産
原料米
購入額
（税抜）
(単位:円)]]/テーブル152[[#This Row],[R6年産原料米購入数量
（60kg）
(単位:俵)]],0))</f>
        <v/>
      </c>
      <c r="G51" s="73"/>
      <c r="H51" s="72"/>
      <c r="I51" s="54" t="str">
        <f>IF(テーブル152[[#This Row],[R7年産
原料米
購入（予定）額
（税抜）
(単位:円)]]="","",ROUND(テーブル152[[#This Row],[R7年産
原料米
購入（予定）額
（税抜）
(単位:円)]]/テーブル152[[#This Row],[R7年産原料米購入（予定）数量
（60kg）
(単位:俵)]],0))</f>
        <v/>
      </c>
      <c r="J51" s="73"/>
      <c r="K51" s="74"/>
      <c r="L51" s="69"/>
      <c r="M51" s="69"/>
    </row>
    <row r="52" spans="1:13" ht="18" customHeight="1" x14ac:dyDescent="0.3">
      <c r="A52" s="92">
        <v>44</v>
      </c>
      <c r="B52" s="110"/>
      <c r="C52" s="71"/>
      <c r="D52" s="71"/>
      <c r="E52" s="72"/>
      <c r="F52" s="54" t="str">
        <f>IF(テーブル152[[#This Row],[R6年産
原料米
購入額
（税抜）
(単位:円)]]="","",ROUND(テーブル152[[#This Row],[R6年産
原料米
購入額
（税抜）
(単位:円)]]/テーブル152[[#This Row],[R6年産原料米購入数量
（60kg）
(単位:俵)]],0))</f>
        <v/>
      </c>
      <c r="G52" s="73"/>
      <c r="H52" s="72"/>
      <c r="I52" s="54" t="str">
        <f>IF(テーブル152[[#This Row],[R7年産
原料米
購入（予定）額
（税抜）
(単位:円)]]="","",ROUND(テーブル152[[#This Row],[R7年産
原料米
購入（予定）額
（税抜）
(単位:円)]]/テーブル152[[#This Row],[R7年産原料米購入（予定）数量
（60kg）
(単位:俵)]],0))</f>
        <v/>
      </c>
      <c r="J52" s="73"/>
      <c r="K52" s="74"/>
      <c r="L52" s="69"/>
      <c r="M52" s="69"/>
    </row>
    <row r="53" spans="1:13" ht="18" customHeight="1" x14ac:dyDescent="0.3">
      <c r="A53" s="92">
        <v>45</v>
      </c>
      <c r="B53" s="70"/>
      <c r="C53" s="71"/>
      <c r="D53" s="71"/>
      <c r="E53" s="72"/>
      <c r="F53" s="54" t="str">
        <f>IF(テーブル152[[#This Row],[R6年産
原料米
購入額
（税抜）
(単位:円)]]="","",ROUND(テーブル152[[#This Row],[R6年産
原料米
購入額
（税抜）
(単位:円)]]/テーブル152[[#This Row],[R6年産原料米購入数量
（60kg）
(単位:俵)]],0))</f>
        <v/>
      </c>
      <c r="G53" s="73"/>
      <c r="H53" s="72"/>
      <c r="I53" s="54" t="str">
        <f>IF(テーブル152[[#This Row],[R7年産
原料米
購入（予定）額
（税抜）
(単位:円)]]="","",ROUND(テーブル152[[#This Row],[R7年産
原料米
購入（予定）額
（税抜）
(単位:円)]]/テーブル152[[#This Row],[R7年産原料米購入（予定）数量
（60kg）
(単位:俵)]],0))</f>
        <v/>
      </c>
      <c r="J53" s="73"/>
      <c r="K53" s="74"/>
      <c r="L53" s="69"/>
      <c r="M53" s="69"/>
    </row>
    <row r="54" spans="1:13" ht="18" customHeight="1" x14ac:dyDescent="0.3">
      <c r="A54" s="92">
        <v>46</v>
      </c>
      <c r="B54" s="110"/>
      <c r="C54" s="71"/>
      <c r="D54" s="71"/>
      <c r="E54" s="72"/>
      <c r="F54" s="54" t="str">
        <f>IF(テーブル152[[#This Row],[R6年産
原料米
購入額
（税抜）
(単位:円)]]="","",ROUND(テーブル152[[#This Row],[R6年産
原料米
購入額
（税抜）
(単位:円)]]/テーブル152[[#This Row],[R6年産原料米購入数量
（60kg）
(単位:俵)]],0))</f>
        <v/>
      </c>
      <c r="G54" s="73"/>
      <c r="H54" s="72"/>
      <c r="I54" s="54" t="str">
        <f>IF(テーブル152[[#This Row],[R7年産
原料米
購入（予定）額
（税抜）
(単位:円)]]="","",ROUND(テーブル152[[#This Row],[R7年産
原料米
購入（予定）額
（税抜）
(単位:円)]]/テーブル152[[#This Row],[R7年産原料米購入（予定）数量
（60kg）
(単位:俵)]],0))</f>
        <v/>
      </c>
      <c r="J54" s="73"/>
      <c r="K54" s="75"/>
      <c r="L54" s="76"/>
      <c r="M54" s="76"/>
    </row>
    <row r="55" spans="1:13" ht="18" customHeight="1" x14ac:dyDescent="0.3">
      <c r="A55" s="92">
        <v>47</v>
      </c>
      <c r="B55" s="70"/>
      <c r="C55" s="71"/>
      <c r="D55" s="71"/>
      <c r="E55" s="72"/>
      <c r="F55" s="54" t="str">
        <f>IF(テーブル152[[#This Row],[R6年産
原料米
購入額
（税抜）
(単位:円)]]="","",ROUND(テーブル152[[#This Row],[R6年産
原料米
購入額
（税抜）
(単位:円)]]/テーブル152[[#This Row],[R6年産原料米購入数量
（60kg）
(単位:俵)]],0))</f>
        <v/>
      </c>
      <c r="G55" s="73"/>
      <c r="H55" s="72"/>
      <c r="I55" s="54" t="str">
        <f>IF(テーブル152[[#This Row],[R7年産
原料米
購入（予定）額
（税抜）
(単位:円)]]="","",ROUND(テーブル152[[#This Row],[R7年産
原料米
購入（予定）額
（税抜）
(単位:円)]]/テーブル152[[#This Row],[R7年産原料米購入（予定）数量
（60kg）
(単位:俵)]],0))</f>
        <v/>
      </c>
      <c r="J55" s="73"/>
      <c r="K55" s="75"/>
      <c r="L55" s="76"/>
      <c r="M55" s="76"/>
    </row>
    <row r="56" spans="1:13" ht="18" customHeight="1" x14ac:dyDescent="0.3">
      <c r="A56" s="92">
        <v>48</v>
      </c>
      <c r="B56" s="110"/>
      <c r="C56" s="71"/>
      <c r="D56" s="71"/>
      <c r="E56" s="72"/>
      <c r="F56" s="54" t="str">
        <f>IF(テーブル152[[#This Row],[R6年産
原料米
購入額
（税抜）
(単位:円)]]="","",ROUND(テーブル152[[#This Row],[R6年産
原料米
購入額
（税抜）
(単位:円)]]/テーブル152[[#This Row],[R6年産原料米購入数量
（60kg）
(単位:俵)]],0))</f>
        <v/>
      </c>
      <c r="G56" s="73"/>
      <c r="H56" s="72"/>
      <c r="I56" s="54" t="str">
        <f>IF(テーブル152[[#This Row],[R7年産
原料米
購入（予定）額
（税抜）
(単位:円)]]="","",ROUND(テーブル152[[#This Row],[R7年産
原料米
購入（予定）額
（税抜）
(単位:円)]]/テーブル152[[#This Row],[R7年産原料米購入（予定）数量
（60kg）
(単位:俵)]],0))</f>
        <v/>
      </c>
      <c r="J56" s="73"/>
      <c r="K56" s="75"/>
      <c r="L56" s="76"/>
      <c r="M56" s="76"/>
    </row>
    <row r="57" spans="1:13" ht="18" customHeight="1" x14ac:dyDescent="0.3">
      <c r="A57" s="92">
        <v>49</v>
      </c>
      <c r="B57" s="70"/>
      <c r="C57" s="71"/>
      <c r="D57" s="71"/>
      <c r="E57" s="72"/>
      <c r="F57" s="54" t="str">
        <f>IF(テーブル152[[#This Row],[R6年産
原料米
購入額
（税抜）
(単位:円)]]="","",ROUND(テーブル152[[#This Row],[R6年産
原料米
購入額
（税抜）
(単位:円)]]/テーブル152[[#This Row],[R6年産原料米購入数量
（60kg）
(単位:俵)]],0))</f>
        <v/>
      </c>
      <c r="G57" s="73"/>
      <c r="H57" s="72"/>
      <c r="I57" s="54" t="str">
        <f>IF(テーブル152[[#This Row],[R7年産
原料米
購入（予定）額
（税抜）
(単位:円)]]="","",ROUND(テーブル152[[#This Row],[R7年産
原料米
購入（予定）額
（税抜）
(単位:円)]]/テーブル152[[#This Row],[R7年産原料米購入（予定）数量
（60kg）
(単位:俵)]],0))</f>
        <v/>
      </c>
      <c r="J57" s="73"/>
      <c r="K57" s="74"/>
      <c r="L57" s="69"/>
      <c r="M57" s="69"/>
    </row>
    <row r="58" spans="1:13" ht="18" customHeight="1" x14ac:dyDescent="0.3">
      <c r="A58" s="92">
        <v>50</v>
      </c>
      <c r="B58" s="110"/>
      <c r="C58" s="71"/>
      <c r="D58" s="71"/>
      <c r="E58" s="72"/>
      <c r="F58" s="54" t="str">
        <f>IF(テーブル152[[#This Row],[R6年産
原料米
購入額
（税抜）
(単位:円)]]="","",ROUND(テーブル152[[#This Row],[R6年産
原料米
購入額
（税抜）
(単位:円)]]/テーブル152[[#This Row],[R6年産原料米購入数量
（60kg）
(単位:俵)]],0))</f>
        <v/>
      </c>
      <c r="G58" s="73"/>
      <c r="H58" s="72"/>
      <c r="I58" s="54" t="str">
        <f>IF(テーブル152[[#This Row],[R7年産
原料米
購入（予定）額
（税抜）
(単位:円)]]="","",ROUND(テーブル152[[#This Row],[R7年産
原料米
購入（予定）額
（税抜）
(単位:円)]]/テーブル152[[#This Row],[R7年産原料米購入（予定）数量
（60kg）
(単位:俵)]],0))</f>
        <v/>
      </c>
      <c r="J58" s="73"/>
      <c r="K58" s="74"/>
      <c r="L58" s="69"/>
      <c r="M58" s="69"/>
    </row>
    <row r="59" spans="1:13" ht="18" customHeight="1" x14ac:dyDescent="0.3">
      <c r="A59" s="92">
        <v>51</v>
      </c>
      <c r="B59" s="70"/>
      <c r="C59" s="71"/>
      <c r="D59" s="71"/>
      <c r="E59" s="72"/>
      <c r="F59" s="54" t="str">
        <f>IF(テーブル152[[#This Row],[R6年産
原料米
購入額
（税抜）
(単位:円)]]="","",ROUND(テーブル152[[#This Row],[R6年産
原料米
購入額
（税抜）
(単位:円)]]/テーブル152[[#This Row],[R6年産原料米購入数量
（60kg）
(単位:俵)]],0))</f>
        <v/>
      </c>
      <c r="G59" s="73"/>
      <c r="H59" s="72"/>
      <c r="I59" s="111" t="str">
        <f>IF(テーブル152[[#This Row],[R7年産
原料米
購入（予定）額
（税抜）
(単位:円)]]="","",ROUND(テーブル152[[#This Row],[R7年産
原料米
購入（予定）額
（税抜）
(単位:円)]]/テーブル152[[#This Row],[R7年産原料米購入（予定）数量
（60kg）
(単位:俵)]],0))</f>
        <v/>
      </c>
      <c r="J59" s="112"/>
      <c r="K59" s="74"/>
      <c r="L59" s="69"/>
      <c r="M59" s="69"/>
    </row>
    <row r="60" spans="1:13" ht="18" customHeight="1" x14ac:dyDescent="0.3">
      <c r="A60" s="92">
        <v>52</v>
      </c>
      <c r="B60" s="110"/>
      <c r="C60" s="71"/>
      <c r="D60" s="71"/>
      <c r="E60" s="72"/>
      <c r="F60" s="54" t="str">
        <f>IF(テーブル152[[#This Row],[R6年産
原料米
購入額
（税抜）
(単位:円)]]="","",ROUND(テーブル152[[#This Row],[R6年産
原料米
購入額
（税抜）
(単位:円)]]/テーブル152[[#This Row],[R6年産原料米購入数量
（60kg）
(単位:俵)]],0))</f>
        <v/>
      </c>
      <c r="G60" s="73"/>
      <c r="H60" s="72"/>
      <c r="I60" s="111" t="str">
        <f>IF(テーブル152[[#This Row],[R7年産
原料米
購入（予定）額
（税抜）
(単位:円)]]="","",ROUND(テーブル152[[#This Row],[R7年産
原料米
購入（予定）額
（税抜）
(単位:円)]]/テーブル152[[#This Row],[R7年産原料米購入（予定）数量
（60kg）
(単位:俵)]],0))</f>
        <v/>
      </c>
      <c r="J60" s="112"/>
      <c r="K60" s="74"/>
      <c r="L60" s="69"/>
      <c r="M60" s="69"/>
    </row>
    <row r="61" spans="1:13" ht="18" customHeight="1" x14ac:dyDescent="0.3">
      <c r="A61" s="92">
        <v>53</v>
      </c>
      <c r="B61" s="70"/>
      <c r="C61" s="71"/>
      <c r="D61" s="71"/>
      <c r="E61" s="72"/>
      <c r="F61" s="54" t="str">
        <f>IF(テーブル152[[#This Row],[R6年産
原料米
購入額
（税抜）
(単位:円)]]="","",ROUND(テーブル152[[#This Row],[R6年産
原料米
購入額
（税抜）
(単位:円)]]/テーブル152[[#This Row],[R6年産原料米購入数量
（60kg）
(単位:俵)]],0))</f>
        <v/>
      </c>
      <c r="G61" s="73"/>
      <c r="H61" s="72"/>
      <c r="I61" s="111" t="str">
        <f>IF(テーブル152[[#This Row],[R7年産
原料米
購入（予定）額
（税抜）
(単位:円)]]="","",ROUND(テーブル152[[#This Row],[R7年産
原料米
購入（予定）額
（税抜）
(単位:円)]]/テーブル152[[#This Row],[R7年産原料米購入（予定）数量
（60kg）
(単位:俵)]],0))</f>
        <v/>
      </c>
      <c r="J61" s="112"/>
      <c r="K61" s="74"/>
      <c r="L61" s="69"/>
      <c r="M61" s="69"/>
    </row>
    <row r="62" spans="1:13" ht="18" customHeight="1" x14ac:dyDescent="0.3">
      <c r="A62" s="92">
        <v>54</v>
      </c>
      <c r="B62" s="110"/>
      <c r="C62" s="71"/>
      <c r="D62" s="71"/>
      <c r="E62" s="72"/>
      <c r="F62" s="54" t="str">
        <f>IF(テーブル152[[#This Row],[R6年産
原料米
購入額
（税抜）
(単位:円)]]="","",ROUND(テーブル152[[#This Row],[R6年産
原料米
購入額
（税抜）
(単位:円)]]/テーブル152[[#This Row],[R6年産原料米購入数量
（60kg）
(単位:俵)]],0))</f>
        <v/>
      </c>
      <c r="G62" s="73"/>
      <c r="H62" s="72"/>
      <c r="I62" s="111" t="str">
        <f>IF(テーブル152[[#This Row],[R7年産
原料米
購入（予定）額
（税抜）
(単位:円)]]="","",ROUND(テーブル152[[#This Row],[R7年産
原料米
購入（予定）額
（税抜）
(単位:円)]]/テーブル152[[#This Row],[R7年産原料米購入（予定）数量
（60kg）
(単位:俵)]],0))</f>
        <v/>
      </c>
      <c r="J62" s="112"/>
      <c r="K62" s="74"/>
      <c r="L62" s="69"/>
      <c r="M62" s="69"/>
    </row>
    <row r="63" spans="1:13" ht="18" customHeight="1" x14ac:dyDescent="0.3">
      <c r="A63" s="92">
        <v>55</v>
      </c>
      <c r="B63" s="70"/>
      <c r="C63" s="71"/>
      <c r="D63" s="71"/>
      <c r="E63" s="72"/>
      <c r="F63" s="54" t="str">
        <f>IF(テーブル152[[#This Row],[R6年産
原料米
購入額
（税抜）
(単位:円)]]="","",ROUND(テーブル152[[#This Row],[R6年産
原料米
購入額
（税抜）
(単位:円)]]/テーブル152[[#This Row],[R6年産原料米購入数量
（60kg）
(単位:俵)]],0))</f>
        <v/>
      </c>
      <c r="G63" s="73"/>
      <c r="H63" s="72"/>
      <c r="I63" s="111" t="str">
        <f>IF(テーブル152[[#This Row],[R7年産
原料米
購入（予定）額
（税抜）
(単位:円)]]="","",ROUND(テーブル152[[#This Row],[R7年産
原料米
購入（予定）額
（税抜）
(単位:円)]]/テーブル152[[#This Row],[R7年産原料米購入（予定）数量
（60kg）
(単位:俵)]],0))</f>
        <v/>
      </c>
      <c r="J63" s="112"/>
      <c r="K63" s="74"/>
      <c r="L63" s="69"/>
      <c r="M63" s="69"/>
    </row>
    <row r="64" spans="1:13" ht="18" customHeight="1" x14ac:dyDescent="0.3">
      <c r="A64" s="92">
        <v>56</v>
      </c>
      <c r="B64" s="110"/>
      <c r="C64" s="71"/>
      <c r="D64" s="71"/>
      <c r="E64" s="72"/>
      <c r="F64" s="54" t="str">
        <f>IF(テーブル152[[#This Row],[R6年産
原料米
購入額
（税抜）
(単位:円)]]="","",ROUND(テーブル152[[#This Row],[R6年産
原料米
購入額
（税抜）
(単位:円)]]/テーブル152[[#This Row],[R6年産原料米購入数量
（60kg）
(単位:俵)]],0))</f>
        <v/>
      </c>
      <c r="G64" s="73"/>
      <c r="H64" s="72"/>
      <c r="I64" s="111" t="str">
        <f>IF(テーブル152[[#This Row],[R7年産
原料米
購入（予定）額
（税抜）
(単位:円)]]="","",ROUND(テーブル152[[#This Row],[R7年産
原料米
購入（予定）額
（税抜）
(単位:円)]]/テーブル152[[#This Row],[R7年産原料米購入（予定）数量
（60kg）
(単位:俵)]],0))</f>
        <v/>
      </c>
      <c r="J64" s="112"/>
      <c r="K64" s="74"/>
      <c r="L64" s="69"/>
      <c r="M64" s="69"/>
    </row>
    <row r="65" spans="1:13" ht="18" customHeight="1" x14ac:dyDescent="0.3">
      <c r="A65" s="92">
        <v>57</v>
      </c>
      <c r="B65" s="70"/>
      <c r="C65" s="71"/>
      <c r="D65" s="71"/>
      <c r="E65" s="72"/>
      <c r="F65" s="54" t="str">
        <f>IF(テーブル152[[#This Row],[R6年産
原料米
購入額
（税抜）
(単位:円)]]="","",ROUND(テーブル152[[#This Row],[R6年産
原料米
購入額
（税抜）
(単位:円)]]/テーブル152[[#This Row],[R6年産原料米購入数量
（60kg）
(単位:俵)]],0))</f>
        <v/>
      </c>
      <c r="G65" s="73"/>
      <c r="H65" s="72"/>
      <c r="I65" s="111" t="str">
        <f>IF(テーブル152[[#This Row],[R7年産
原料米
購入（予定）額
（税抜）
(単位:円)]]="","",ROUND(テーブル152[[#This Row],[R7年産
原料米
購入（予定）額
（税抜）
(単位:円)]]/テーブル152[[#This Row],[R7年産原料米購入（予定）数量
（60kg）
(単位:俵)]],0))</f>
        <v/>
      </c>
      <c r="J65" s="112"/>
      <c r="K65" s="74"/>
      <c r="L65" s="69"/>
      <c r="M65" s="69"/>
    </row>
    <row r="66" spans="1:13" ht="18" customHeight="1" x14ac:dyDescent="0.3">
      <c r="A66" s="92">
        <v>58</v>
      </c>
      <c r="B66" s="110"/>
      <c r="C66" s="71"/>
      <c r="D66" s="71"/>
      <c r="E66" s="72"/>
      <c r="F66" s="54" t="str">
        <f>IF(テーブル152[[#This Row],[R6年産
原料米
購入額
（税抜）
(単位:円)]]="","",ROUND(テーブル152[[#This Row],[R6年産
原料米
購入額
（税抜）
(単位:円)]]/テーブル152[[#This Row],[R6年産原料米購入数量
（60kg）
(単位:俵)]],0))</f>
        <v/>
      </c>
      <c r="G66" s="73"/>
      <c r="H66" s="72"/>
      <c r="I66" s="111" t="str">
        <f>IF(テーブル152[[#This Row],[R7年産
原料米
購入（予定）額
（税抜）
(単位:円)]]="","",ROUND(テーブル152[[#This Row],[R7年産
原料米
購入（予定）額
（税抜）
(単位:円)]]/テーブル152[[#This Row],[R7年産原料米購入（予定）数量
（60kg）
(単位:俵)]],0))</f>
        <v/>
      </c>
      <c r="J66" s="112"/>
      <c r="K66" s="74"/>
      <c r="L66" s="69"/>
      <c r="M66" s="69"/>
    </row>
    <row r="67" spans="1:13" ht="18" customHeight="1" x14ac:dyDescent="0.3">
      <c r="A67" s="92">
        <v>59</v>
      </c>
      <c r="B67" s="70"/>
      <c r="C67" s="71"/>
      <c r="D67" s="71"/>
      <c r="E67" s="72"/>
      <c r="F67" s="54" t="str">
        <f>IF(テーブル152[[#This Row],[R6年産
原料米
購入額
（税抜）
(単位:円)]]="","",ROUND(テーブル152[[#This Row],[R6年産
原料米
購入額
（税抜）
(単位:円)]]/テーブル152[[#This Row],[R6年産原料米購入数量
（60kg）
(単位:俵)]],0))</f>
        <v/>
      </c>
      <c r="G67" s="73"/>
      <c r="H67" s="72"/>
      <c r="I67" s="111" t="str">
        <f>IF(テーブル152[[#This Row],[R7年産
原料米
購入（予定）額
（税抜）
(単位:円)]]="","",ROUND(テーブル152[[#This Row],[R7年産
原料米
購入（予定）額
（税抜）
(単位:円)]]/テーブル152[[#This Row],[R7年産原料米購入（予定）数量
（60kg）
(単位:俵)]],0))</f>
        <v/>
      </c>
      <c r="J67" s="112"/>
      <c r="K67" s="74"/>
      <c r="L67" s="69"/>
      <c r="M67" s="69"/>
    </row>
    <row r="68" spans="1:13" ht="18" customHeight="1" x14ac:dyDescent="0.3">
      <c r="A68" s="92">
        <v>60</v>
      </c>
      <c r="B68" s="110"/>
      <c r="C68" s="71"/>
      <c r="D68" s="71"/>
      <c r="E68" s="72"/>
      <c r="F68" s="54" t="str">
        <f>IF(テーブル152[[#This Row],[R6年産
原料米
購入額
（税抜）
(単位:円)]]="","",ROUND(テーブル152[[#This Row],[R6年産
原料米
購入額
（税抜）
(単位:円)]]/テーブル152[[#This Row],[R6年産原料米購入数量
（60kg）
(単位:俵)]],0))</f>
        <v/>
      </c>
      <c r="G68" s="73"/>
      <c r="H68" s="72"/>
      <c r="I68" s="111" t="str">
        <f>IF(テーブル152[[#This Row],[R7年産
原料米
購入（予定）額
（税抜）
(単位:円)]]="","",ROUND(テーブル152[[#This Row],[R7年産
原料米
購入（予定）額
（税抜）
(単位:円)]]/テーブル152[[#This Row],[R7年産原料米購入（予定）数量
（60kg）
(単位:俵)]],0))</f>
        <v/>
      </c>
      <c r="J68" s="112"/>
      <c r="K68" s="74"/>
      <c r="L68" s="69"/>
      <c r="M68" s="69"/>
    </row>
    <row r="69" spans="1:13" ht="18.75" customHeight="1" x14ac:dyDescent="0.3">
      <c r="B69" s="52" t="s">
        <v>60</v>
      </c>
      <c r="C69" s="28"/>
      <c r="D69" s="29"/>
      <c r="E69" s="77">
        <f>SUBTOTAL(109,テーブル152[R6年産原料米購入数量
（60kg）
(単位:俵)])</f>
        <v>0</v>
      </c>
      <c r="F69" s="55"/>
      <c r="G69" s="55">
        <f>SUBTOTAL(109,テーブル152[R6年産
原料米
購入額
（税抜）
(単位:円)])</f>
        <v>0</v>
      </c>
      <c r="H69" s="77">
        <f>SUBTOTAL(109,テーブル152[R7年産原料米購入（予定）数量
（60kg）
(単位:俵)])</f>
        <v>0</v>
      </c>
      <c r="I69" s="78"/>
      <c r="J69" s="55">
        <f>SUBTOTAL(109,テーブル152[R7年産
原料米
購入（予定）額
（税抜）
(単位:円)])</f>
        <v>0</v>
      </c>
      <c r="K69" s="79"/>
      <c r="L69" s="80"/>
      <c r="M69" s="80"/>
    </row>
    <row r="70" spans="1:13" ht="12" customHeight="1" x14ac:dyDescent="0.3">
      <c r="K70" s="81"/>
      <c r="M70" s="81"/>
    </row>
    <row r="71" spans="1:13" s="86" customFormat="1" ht="31.5" customHeight="1" x14ac:dyDescent="0.3">
      <c r="A71" s="82"/>
      <c r="B71" s="167" t="s">
        <v>76</v>
      </c>
      <c r="C71" s="168"/>
      <c r="D71" s="83" t="s">
        <v>81</v>
      </c>
      <c r="E71" s="169" t="s">
        <v>77</v>
      </c>
      <c r="F71" s="170"/>
      <c r="G71" s="171" t="s">
        <v>82</v>
      </c>
      <c r="H71" s="172"/>
      <c r="I71" s="171" t="s">
        <v>97</v>
      </c>
      <c r="J71" s="170"/>
      <c r="K71" s="84"/>
      <c r="L71" s="85"/>
    </row>
    <row r="72" spans="1:13" s="89" customFormat="1" ht="37.5" customHeight="1" x14ac:dyDescent="0.3">
      <c r="A72" s="87" t="s">
        <v>78</v>
      </c>
      <c r="B72" s="173">
        <f>テーブル152[[#Totals],[R6年産原料米購入数量
（60kg）
(単位:俵)]]</f>
        <v>0</v>
      </c>
      <c r="C72" s="174"/>
      <c r="D72" s="88">
        <f>テーブル152[[#Totals],[R6年産
原料米
購入額
（税抜）
(単位:円)]]</f>
        <v>0</v>
      </c>
      <c r="E72" s="175">
        <f>IF(B72=0,0,ROUND(D72/B72,0))</f>
        <v>0</v>
      </c>
      <c r="F72" s="176"/>
      <c r="G72" s="175">
        <f>E73-E72</f>
        <v>0</v>
      </c>
      <c r="H72" s="177"/>
      <c r="I72" s="178">
        <f>MIN(4000,G72)</f>
        <v>0</v>
      </c>
      <c r="J72" s="179"/>
      <c r="L72" s="90"/>
    </row>
    <row r="73" spans="1:13" s="89" customFormat="1" ht="51" customHeight="1" x14ac:dyDescent="0.3">
      <c r="A73" s="180" t="s">
        <v>79</v>
      </c>
      <c r="B73" s="173">
        <f>テーブル152[[#Totals],[R7年産原料米購入（予定）数量
（60kg）
(単位:俵)]]</f>
        <v>0</v>
      </c>
      <c r="C73" s="182"/>
      <c r="D73" s="183">
        <f>テーブル152[[#Totals],[R7年産
原料米
購入（予定）額
（税抜）
(単位:円)]]</f>
        <v>0</v>
      </c>
      <c r="E73" s="175">
        <f>IF(B73=0,0,ROUND(D73/B73,0))</f>
        <v>0</v>
      </c>
      <c r="F73" s="184"/>
      <c r="G73" s="171" t="s">
        <v>84</v>
      </c>
      <c r="H73" s="172"/>
      <c r="I73" s="169" t="s">
        <v>17</v>
      </c>
      <c r="J73" s="170"/>
      <c r="L73" s="90"/>
    </row>
    <row r="74" spans="1:13" s="89" customFormat="1" ht="25.5" customHeight="1" x14ac:dyDescent="0.3">
      <c r="A74" s="181"/>
      <c r="B74" s="182"/>
      <c r="C74" s="182"/>
      <c r="D74" s="184"/>
      <c r="E74" s="184"/>
      <c r="F74" s="184"/>
      <c r="G74" s="175">
        <f>MIN(B72*MIN(G72,4000),8000000)</f>
        <v>0</v>
      </c>
      <c r="H74" s="177"/>
      <c r="I74" s="178">
        <f>MIN(MIN(B72,B73)*MIN(G72,4000),G74)</f>
        <v>0</v>
      </c>
      <c r="J74" s="179"/>
      <c r="L74" s="90"/>
    </row>
    <row r="75" spans="1:13" ht="12" customHeight="1" x14ac:dyDescent="0.3">
      <c r="C75" s="81"/>
      <c r="D75" s="81"/>
      <c r="E75" s="81"/>
      <c r="F75" s="81"/>
      <c r="G75" s="81"/>
      <c r="H75" s="91"/>
      <c r="I75" s="81"/>
      <c r="J75" s="81"/>
      <c r="K75" s="92"/>
    </row>
    <row r="76" spans="1:13" ht="18" x14ac:dyDescent="0.3">
      <c r="B76" s="92" t="s">
        <v>83</v>
      </c>
      <c r="K76" s="92"/>
    </row>
    <row r="77" spans="1:13" ht="18" x14ac:dyDescent="0.3">
      <c r="B77" s="92" t="s">
        <v>47</v>
      </c>
      <c r="K77" s="92"/>
    </row>
    <row r="78" spans="1:13" s="14" customFormat="1" ht="18" x14ac:dyDescent="0.3">
      <c r="B78" s="92" t="s">
        <v>106</v>
      </c>
      <c r="K78" s="27"/>
      <c r="L78" s="15"/>
    </row>
    <row r="79" spans="1:13" s="14" customFormat="1" ht="18" x14ac:dyDescent="0.3">
      <c r="B79" s="92" t="s">
        <v>107</v>
      </c>
      <c r="K79" s="27"/>
      <c r="L79" s="15"/>
    </row>
    <row r="80" spans="1:13" s="61" customFormat="1" ht="18" x14ac:dyDescent="0.3">
      <c r="B80" s="92" t="s">
        <v>48</v>
      </c>
      <c r="C80" s="60"/>
      <c r="D80" s="60"/>
      <c r="E80" s="60"/>
      <c r="F80" s="60"/>
      <c r="G80" s="60"/>
      <c r="H80" s="60"/>
      <c r="I80" s="60"/>
      <c r="J80" s="60"/>
      <c r="K80" s="92"/>
    </row>
    <row r="81" spans="2:11" s="61" customFormat="1" ht="18" x14ac:dyDescent="0.3">
      <c r="B81" s="92" t="s">
        <v>51</v>
      </c>
      <c r="C81" s="60"/>
      <c r="D81" s="60"/>
      <c r="E81" s="60"/>
      <c r="F81" s="60"/>
      <c r="G81" s="60"/>
      <c r="H81" s="60"/>
      <c r="I81" s="60"/>
      <c r="J81" s="60"/>
      <c r="K81" s="92"/>
    </row>
    <row r="82" spans="2:11" s="61" customFormat="1" ht="15" customHeight="1" x14ac:dyDescent="0.3">
      <c r="B82" s="92" t="s">
        <v>49</v>
      </c>
      <c r="C82" s="60"/>
      <c r="D82" s="60"/>
      <c r="E82" s="60"/>
      <c r="F82" s="60"/>
      <c r="G82" s="60"/>
      <c r="H82" s="60"/>
      <c r="I82" s="60"/>
      <c r="J82" s="60"/>
      <c r="K82" s="60"/>
    </row>
    <row r="83" spans="2:11" s="61" customFormat="1" ht="15" customHeight="1" x14ac:dyDescent="0.3">
      <c r="B83" s="92" t="s">
        <v>50</v>
      </c>
      <c r="C83" s="60"/>
      <c r="D83" s="60"/>
      <c r="E83" s="60"/>
      <c r="F83" s="60"/>
      <c r="G83" s="60"/>
      <c r="H83" s="60"/>
      <c r="I83" s="60"/>
      <c r="J83" s="60"/>
      <c r="K83" s="60"/>
    </row>
    <row r="84" spans="2:11" s="61" customFormat="1" ht="15" customHeight="1" x14ac:dyDescent="0.3">
      <c r="B84" s="92" t="s">
        <v>103</v>
      </c>
      <c r="C84" s="60"/>
      <c r="D84" s="60"/>
      <c r="E84" s="60"/>
      <c r="F84" s="60"/>
      <c r="G84" s="60"/>
      <c r="H84" s="60"/>
      <c r="I84" s="60"/>
      <c r="J84" s="60"/>
      <c r="K84" s="60"/>
    </row>
    <row r="85" spans="2:11" s="61" customFormat="1" ht="15" customHeight="1" x14ac:dyDescent="0.3">
      <c r="B85" s="92" t="s">
        <v>102</v>
      </c>
      <c r="C85" s="60"/>
      <c r="D85" s="60"/>
      <c r="E85" s="60"/>
      <c r="F85" s="60"/>
      <c r="G85" s="60"/>
      <c r="H85" s="60"/>
      <c r="I85" s="60"/>
      <c r="J85" s="60"/>
      <c r="K85" s="60"/>
    </row>
  </sheetData>
  <sheetProtection sheet="1" formatCells="0" insertRows="0" deleteRows="0" sort="0" autoFilter="0"/>
  <mergeCells count="17">
    <mergeCell ref="B72:C72"/>
    <mergeCell ref="E72:F72"/>
    <mergeCell ref="G72:H72"/>
    <mergeCell ref="I72:J72"/>
    <mergeCell ref="A73:A74"/>
    <mergeCell ref="B73:C74"/>
    <mergeCell ref="D73:D74"/>
    <mergeCell ref="E73:F74"/>
    <mergeCell ref="G73:H73"/>
    <mergeCell ref="I73:J73"/>
    <mergeCell ref="G74:H74"/>
    <mergeCell ref="I74:J74"/>
    <mergeCell ref="A3:J3"/>
    <mergeCell ref="B71:C71"/>
    <mergeCell ref="E71:F71"/>
    <mergeCell ref="G71:H71"/>
    <mergeCell ref="I71:J71"/>
  </mergeCells>
  <phoneticPr fontId="4"/>
  <dataValidations count="3">
    <dataValidation type="list" allowBlank="1" showInputMessage="1" showErrorMessage="1" sqref="C9:C68" xr:uid="{39A05FA6-554A-47E7-AB55-04B7EAAD81F9}">
      <formula1>$K$1:$K$7</formula1>
    </dataValidation>
    <dataValidation imeMode="halfAlpha" allowBlank="1" showInputMessage="1" showErrorMessage="1" sqref="F9:F68 I9:I68" xr:uid="{3F38B181-5A88-44EA-9828-B3715781933F}"/>
    <dataValidation type="decimal" imeMode="halfAlpha" allowBlank="1" showInputMessage="1" showErrorMessage="1" sqref="E9:E68 G9:H68 J9:J68" xr:uid="{0A8C56F6-0509-4F78-B3B9-0FF5B7E5FF70}">
      <formula1>0</formula1>
      <formula2>99999999999</formula2>
    </dataValidation>
  </dataValidations>
  <printOptions horizontalCentered="1"/>
  <pageMargins left="0.19685039370078741" right="0.19685039370078741" top="0.39370078740157483" bottom="0" header="0" footer="0"/>
  <pageSetup paperSize="9" scale="96"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E2AA-1FD5-430F-9CCA-46507892147A}">
  <sheetPr codeName="Sheet1"/>
  <dimension ref="A1:AR51"/>
  <sheetViews>
    <sheetView view="pageBreakPreview" topLeftCell="A24" zoomScale="160" zoomScaleNormal="190" zoomScaleSheetLayoutView="160" zoomScalePageLayoutView="115" workbookViewId="0">
      <selection activeCell="A45" sqref="A45:D45"/>
    </sheetView>
  </sheetViews>
  <sheetFormatPr defaultColWidth="9.296875" defaultRowHeight="25.5" customHeight="1" x14ac:dyDescent="0.2"/>
  <cols>
    <col min="1" max="1" width="25.296875" style="2" customWidth="1"/>
    <col min="2" max="4" width="25.296875" style="3" customWidth="1"/>
    <col min="5" max="16384" width="9.296875" style="2"/>
  </cols>
  <sheetData>
    <row r="1" spans="1:8" ht="14" x14ac:dyDescent="0.2">
      <c r="A1" s="2" t="s">
        <v>104</v>
      </c>
      <c r="C1" s="4"/>
      <c r="D1" s="4"/>
    </row>
    <row r="2" spans="1:8" ht="14" x14ac:dyDescent="0.2">
      <c r="C2" s="4"/>
      <c r="D2" s="4"/>
    </row>
    <row r="3" spans="1:8" ht="18" customHeight="1" x14ac:dyDescent="0.3">
      <c r="A3" s="223" t="s">
        <v>55</v>
      </c>
      <c r="B3" s="223"/>
      <c r="C3" s="223"/>
      <c r="D3" s="223"/>
    </row>
    <row r="4" spans="1:8" ht="7.5" customHeight="1" x14ac:dyDescent="0.3">
      <c r="A4" s="6"/>
      <c r="B4" s="6"/>
      <c r="C4" s="6"/>
      <c r="D4" s="6"/>
    </row>
    <row r="5" spans="1:8" ht="14" x14ac:dyDescent="0.3">
      <c r="A5" s="6"/>
      <c r="B5" s="6" t="s">
        <v>32</v>
      </c>
      <c r="C5" s="6" t="s">
        <v>31</v>
      </c>
      <c r="D5" s="11" t="s">
        <v>30</v>
      </c>
    </row>
    <row r="6" spans="1:8" ht="14.15" customHeight="1" x14ac:dyDescent="0.2"/>
    <row r="7" spans="1:8" ht="24" customHeight="1" x14ac:dyDescent="0.3">
      <c r="A7" s="201" t="s">
        <v>0</v>
      </c>
      <c r="B7" s="202"/>
      <c r="C7" s="202"/>
      <c r="D7" s="203"/>
    </row>
    <row r="8" spans="1:8" ht="24" customHeight="1" x14ac:dyDescent="0.2">
      <c r="A8" s="46" t="s">
        <v>1</v>
      </c>
      <c r="B8" s="105" t="s">
        <v>41</v>
      </c>
      <c r="C8" s="224" t="s">
        <v>56</v>
      </c>
      <c r="D8" s="225"/>
      <c r="H8" s="12"/>
    </row>
    <row r="9" spans="1:8" ht="22.5" customHeight="1" x14ac:dyDescent="0.2">
      <c r="A9" s="48" t="s">
        <v>36</v>
      </c>
      <c r="B9" s="226" t="s">
        <v>43</v>
      </c>
      <c r="C9" s="226"/>
      <c r="D9" s="227"/>
    </row>
    <row r="10" spans="1:8" ht="24" customHeight="1" x14ac:dyDescent="0.2">
      <c r="A10" s="50" t="s">
        <v>5</v>
      </c>
      <c r="B10" s="106" t="s">
        <v>42</v>
      </c>
      <c r="C10" s="228" t="s">
        <v>63</v>
      </c>
      <c r="D10" s="229"/>
    </row>
    <row r="11" spans="1:8" ht="24" customHeight="1" x14ac:dyDescent="0.3">
      <c r="A11" s="201" t="s">
        <v>18</v>
      </c>
      <c r="B11" s="202"/>
      <c r="C11" s="202"/>
      <c r="D11" s="203"/>
    </row>
    <row r="12" spans="1:8" ht="19.75" customHeight="1" x14ac:dyDescent="0.3">
      <c r="A12" s="218" t="s">
        <v>21</v>
      </c>
      <c r="B12" s="219"/>
      <c r="C12" s="220">
        <f>'（別紙2）購入計画書  (記載例)'!I29</f>
        <v>708000</v>
      </c>
      <c r="D12" s="221"/>
    </row>
    <row r="13" spans="1:8" ht="19.75" hidden="1" customHeight="1" x14ac:dyDescent="0.3">
      <c r="A13" s="201" t="s">
        <v>34</v>
      </c>
      <c r="B13" s="202"/>
      <c r="C13" s="202"/>
      <c r="D13" s="203"/>
    </row>
    <row r="14" spans="1:8" ht="19.75" hidden="1" customHeight="1" x14ac:dyDescent="0.3">
      <c r="A14" s="5"/>
      <c r="B14" s="10" t="s">
        <v>35</v>
      </c>
      <c r="C14" s="222" t="s">
        <v>27</v>
      </c>
      <c r="D14" s="222"/>
    </row>
    <row r="15" spans="1:8" ht="19.75" hidden="1" customHeight="1" x14ac:dyDescent="0.2">
      <c r="A15" s="7" t="s">
        <v>22</v>
      </c>
      <c r="B15" s="13">
        <f>B19-B17</f>
        <v>-708000</v>
      </c>
      <c r="C15" s="200"/>
      <c r="D15" s="200"/>
    </row>
    <row r="16" spans="1:8" ht="19.75" hidden="1" customHeight="1" x14ac:dyDescent="0.2">
      <c r="A16" s="7" t="s">
        <v>23</v>
      </c>
      <c r="B16" s="13">
        <v>0</v>
      </c>
      <c r="C16" s="204" t="s">
        <v>28</v>
      </c>
      <c r="D16" s="204"/>
    </row>
    <row r="17" spans="1:44" ht="19.75" hidden="1" customHeight="1" x14ac:dyDescent="0.2">
      <c r="A17" s="7" t="s">
        <v>24</v>
      </c>
      <c r="B17" s="13">
        <f>C12</f>
        <v>708000</v>
      </c>
      <c r="C17" s="204" t="s">
        <v>29</v>
      </c>
      <c r="D17" s="204"/>
    </row>
    <row r="18" spans="1:44" ht="19.75" hidden="1" customHeight="1" x14ac:dyDescent="0.2">
      <c r="A18" s="7" t="s">
        <v>25</v>
      </c>
      <c r="B18" s="13">
        <v>0</v>
      </c>
      <c r="C18" s="200"/>
      <c r="D18" s="200"/>
    </row>
    <row r="19" spans="1:44" ht="19.75" hidden="1" customHeight="1" x14ac:dyDescent="0.2">
      <c r="A19" s="7" t="s">
        <v>26</v>
      </c>
      <c r="B19" s="13"/>
      <c r="C19" s="205" t="s">
        <v>37</v>
      </c>
      <c r="D19" s="205"/>
    </row>
    <row r="20" spans="1:44" ht="24" customHeight="1" x14ac:dyDescent="0.3">
      <c r="A20" s="201" t="s">
        <v>59</v>
      </c>
      <c r="B20" s="202"/>
      <c r="C20" s="202"/>
      <c r="D20" s="203"/>
    </row>
    <row r="21" spans="1:44" ht="19.75" customHeight="1" x14ac:dyDescent="0.3">
      <c r="A21" s="206" t="s">
        <v>64</v>
      </c>
      <c r="B21" s="207"/>
      <c r="C21" s="207"/>
      <c r="D21" s="208"/>
    </row>
    <row r="22" spans="1:44" ht="19.75" customHeight="1" x14ac:dyDescent="0.3">
      <c r="A22" s="206" t="s">
        <v>44</v>
      </c>
      <c r="B22" s="207"/>
      <c r="C22" s="207"/>
      <c r="D22" s="208"/>
    </row>
    <row r="23" spans="1:44" ht="19.75" customHeight="1" x14ac:dyDescent="0.3">
      <c r="A23" s="206" t="s">
        <v>45</v>
      </c>
      <c r="B23" s="207"/>
      <c r="C23" s="207"/>
      <c r="D23" s="208"/>
    </row>
    <row r="24" spans="1:44" ht="19.75" customHeight="1" x14ac:dyDescent="0.3">
      <c r="A24" s="206" t="s">
        <v>65</v>
      </c>
      <c r="B24" s="207"/>
      <c r="C24" s="207"/>
      <c r="D24" s="208"/>
    </row>
    <row r="25" spans="1:44" ht="19.75" customHeight="1" x14ac:dyDescent="0.3">
      <c r="A25" s="206" t="s">
        <v>66</v>
      </c>
      <c r="B25" s="207"/>
      <c r="C25" s="207"/>
      <c r="D25" s="208"/>
    </row>
    <row r="26" spans="1:44" ht="19.75" customHeight="1" x14ac:dyDescent="0.3">
      <c r="A26" s="209"/>
      <c r="B26" s="210"/>
      <c r="C26" s="210"/>
      <c r="D26" s="211"/>
    </row>
    <row r="27" spans="1:44" ht="19.75" customHeight="1" x14ac:dyDescent="0.3">
      <c r="A27" s="206"/>
      <c r="B27" s="207"/>
      <c r="C27" s="207"/>
      <c r="D27" s="208"/>
    </row>
    <row r="28" spans="1:44" ht="19.75" customHeight="1" x14ac:dyDescent="0.3">
      <c r="A28" s="212"/>
      <c r="B28" s="213"/>
      <c r="C28" s="213"/>
      <c r="D28" s="214"/>
    </row>
    <row r="29" spans="1:44" ht="24" customHeight="1" x14ac:dyDescent="0.3">
      <c r="A29" s="201" t="s">
        <v>85</v>
      </c>
      <c r="B29" s="202"/>
      <c r="C29" s="202"/>
      <c r="D29" s="203"/>
    </row>
    <row r="30" spans="1:44" ht="16.5" customHeight="1" x14ac:dyDescent="0.3">
      <c r="A30" s="233" t="s">
        <v>86</v>
      </c>
      <c r="B30" s="234"/>
      <c r="C30" s="234"/>
      <c r="D30" s="235"/>
    </row>
    <row r="31" spans="1:44" s="9" customFormat="1" ht="17.149999999999999" customHeight="1" x14ac:dyDescent="0.3">
      <c r="A31" s="236" t="s">
        <v>91</v>
      </c>
      <c r="B31" s="237"/>
      <c r="C31" s="237"/>
      <c r="D31" s="23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8"/>
    </row>
    <row r="32" spans="1:44" ht="24" customHeight="1" x14ac:dyDescent="0.3">
      <c r="A32" s="201" t="s">
        <v>87</v>
      </c>
      <c r="B32" s="202"/>
      <c r="C32" s="202"/>
      <c r="D32" s="203"/>
    </row>
    <row r="33" spans="1:44" s="9" customFormat="1" ht="17.149999999999999" customHeight="1" x14ac:dyDescent="0.2">
      <c r="A33" s="230" t="s">
        <v>90</v>
      </c>
      <c r="B33" s="231"/>
      <c r="C33" s="231"/>
      <c r="D33" s="23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8"/>
    </row>
    <row r="34" spans="1:44" s="9" customFormat="1" ht="27.75" customHeight="1" x14ac:dyDescent="0.2">
      <c r="A34" s="185" t="s">
        <v>89</v>
      </c>
      <c r="B34" s="186"/>
      <c r="C34" s="186"/>
      <c r="D34" s="187"/>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8"/>
    </row>
    <row r="35" spans="1:44" s="9" customFormat="1" ht="27.75" customHeight="1" x14ac:dyDescent="0.2">
      <c r="A35" s="215" t="s">
        <v>88</v>
      </c>
      <c r="B35" s="216"/>
      <c r="C35" s="216"/>
      <c r="D35" s="217"/>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8"/>
    </row>
    <row r="36" spans="1:44" ht="24" customHeight="1" x14ac:dyDescent="0.3">
      <c r="A36" s="201" t="s">
        <v>3</v>
      </c>
      <c r="B36" s="202"/>
      <c r="C36" s="202"/>
      <c r="D36" s="203"/>
    </row>
    <row r="37" spans="1:44" ht="24" customHeight="1" x14ac:dyDescent="0.2">
      <c r="A37" s="46" t="s">
        <v>6</v>
      </c>
      <c r="B37" s="47" t="s">
        <v>42</v>
      </c>
      <c r="C37" s="191" t="s">
        <v>63</v>
      </c>
      <c r="D37" s="192"/>
    </row>
    <row r="38" spans="1:44" ht="24" customHeight="1" x14ac:dyDescent="0.2">
      <c r="A38" s="48" t="s">
        <v>2</v>
      </c>
      <c r="B38" s="49" t="s">
        <v>57</v>
      </c>
      <c r="C38" s="193" t="s">
        <v>58</v>
      </c>
      <c r="D38" s="194"/>
    </row>
    <row r="39" spans="1:44" ht="24" customHeight="1" x14ac:dyDescent="0.3">
      <c r="A39" s="48" t="s">
        <v>19</v>
      </c>
      <c r="B39" s="195"/>
      <c r="C39" s="196"/>
      <c r="D39" s="197"/>
    </row>
    <row r="40" spans="1:44" ht="24" customHeight="1" x14ac:dyDescent="0.2">
      <c r="A40" s="50" t="s">
        <v>4</v>
      </c>
      <c r="B40" s="198"/>
      <c r="C40" s="198"/>
      <c r="D40" s="199"/>
    </row>
    <row r="41" spans="1:44" s="9" customFormat="1" ht="20.25" customHeight="1" x14ac:dyDescent="0.3">
      <c r="A41" s="1" t="s">
        <v>20</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8"/>
    </row>
    <row r="42" spans="1:44" s="9" customFormat="1" ht="14" x14ac:dyDescent="0.3">
      <c r="A42" s="1" t="s">
        <v>38</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8"/>
    </row>
    <row r="43" spans="1:44" s="9" customFormat="1" ht="14" x14ac:dyDescent="0.2">
      <c r="A43" s="189" t="s">
        <v>61</v>
      </c>
      <c r="B43" s="189"/>
      <c r="C43" s="189"/>
      <c r="D43" s="189"/>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8"/>
    </row>
    <row r="44" spans="1:44" s="9" customFormat="1" ht="14" x14ac:dyDescent="0.3">
      <c r="A44" s="188" t="s">
        <v>33</v>
      </c>
      <c r="B44" s="188"/>
      <c r="C44" s="188"/>
      <c r="D44" s="18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8"/>
    </row>
    <row r="45" spans="1:44" s="9" customFormat="1" ht="14" x14ac:dyDescent="0.3">
      <c r="A45" s="188" t="s">
        <v>70</v>
      </c>
      <c r="B45" s="188"/>
      <c r="C45" s="188"/>
      <c r="D45" s="18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8"/>
    </row>
    <row r="46" spans="1:44" s="9" customFormat="1" ht="17.149999999999999" customHeight="1" x14ac:dyDescent="0.3">
      <c r="A46" s="2" t="s">
        <v>39</v>
      </c>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8"/>
    </row>
    <row r="47" spans="1:44" s="9" customFormat="1" ht="14" x14ac:dyDescent="0.2">
      <c r="A47" s="189" t="s">
        <v>61</v>
      </c>
      <c r="B47" s="189"/>
      <c r="C47" s="189"/>
      <c r="D47" s="189"/>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8"/>
    </row>
    <row r="48" spans="1:44" ht="14" x14ac:dyDescent="0.2">
      <c r="A48" s="189" t="s">
        <v>71</v>
      </c>
      <c r="B48" s="189"/>
      <c r="C48" s="189"/>
      <c r="D48" s="189"/>
    </row>
    <row r="49" spans="1:4" ht="17.149999999999999" customHeight="1" x14ac:dyDescent="0.2">
      <c r="A49" s="190"/>
      <c r="B49" s="190"/>
      <c r="C49" s="190"/>
      <c r="D49" s="190"/>
    </row>
    <row r="50" spans="1:4" ht="17.149999999999999" customHeight="1" x14ac:dyDescent="0.2"/>
    <row r="51" spans="1:4" ht="17.149999999999999" customHeight="1" x14ac:dyDescent="0.2"/>
  </sheetData>
  <mergeCells count="42">
    <mergeCell ref="A32:D32"/>
    <mergeCell ref="A33:D33"/>
    <mergeCell ref="A30:D30"/>
    <mergeCell ref="A31:D31"/>
    <mergeCell ref="C16:D16"/>
    <mergeCell ref="A3:D3"/>
    <mergeCell ref="A7:D7"/>
    <mergeCell ref="C8:D8"/>
    <mergeCell ref="B9:D9"/>
    <mergeCell ref="C10:D10"/>
    <mergeCell ref="A11:D11"/>
    <mergeCell ref="A12:B12"/>
    <mergeCell ref="C12:D12"/>
    <mergeCell ref="A13:D13"/>
    <mergeCell ref="C14:D14"/>
    <mergeCell ref="C15:D15"/>
    <mergeCell ref="A36:D36"/>
    <mergeCell ref="C17:D17"/>
    <mergeCell ref="C18:D18"/>
    <mergeCell ref="C19:D19"/>
    <mergeCell ref="A20:D20"/>
    <mergeCell ref="A21:D21"/>
    <mergeCell ref="A22:D22"/>
    <mergeCell ref="A23:D23"/>
    <mergeCell ref="A24:D24"/>
    <mergeCell ref="A25:D25"/>
    <mergeCell ref="A29:D29"/>
    <mergeCell ref="A26:D26"/>
    <mergeCell ref="A27:D27"/>
    <mergeCell ref="A28:D28"/>
    <mergeCell ref="A35:D35"/>
    <mergeCell ref="A34:D34"/>
    <mergeCell ref="A44:D44"/>
    <mergeCell ref="A48:D48"/>
    <mergeCell ref="A49:D49"/>
    <mergeCell ref="C37:D37"/>
    <mergeCell ref="C38:D38"/>
    <mergeCell ref="B39:D39"/>
    <mergeCell ref="B40:D40"/>
    <mergeCell ref="A43:D43"/>
    <mergeCell ref="A45:D45"/>
    <mergeCell ref="A47:D47"/>
  </mergeCells>
  <phoneticPr fontId="4"/>
  <printOptions horizontalCentered="1"/>
  <pageMargins left="0.39370078740157483" right="0.39370078740157483" top="0.39370078740157483"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 r:id="rId4" name="Check Box 8">
              <controlPr defaultSize="0" autoFill="0" autoLine="0" autoPict="0">
                <anchor moveWithCells="1">
                  <from>
                    <xdr:col>0</xdr:col>
                    <xdr:colOff>1250950</xdr:colOff>
                    <xdr:row>3</xdr:row>
                    <xdr:rowOff>76200</xdr:rowOff>
                  </from>
                  <to>
                    <xdr:col>1</xdr:col>
                    <xdr:colOff>107950</xdr:colOff>
                    <xdr:row>5</xdr:row>
                    <xdr:rowOff>50800</xdr:rowOff>
                  </to>
                </anchor>
              </controlPr>
            </control>
          </mc:Choice>
        </mc:AlternateContent>
        <mc:AlternateContent xmlns:mc="http://schemas.openxmlformats.org/markup-compatibility/2006">
          <mc:Choice Requires="x14">
            <control shapeId="14" r:id="rId5" name="Check Box 9">
              <controlPr defaultSize="0" autoFill="0" autoLine="0" autoPict="0">
                <anchor moveWithCells="1">
                  <from>
                    <xdr:col>1</xdr:col>
                    <xdr:colOff>1257300</xdr:colOff>
                    <xdr:row>3</xdr:row>
                    <xdr:rowOff>88900</xdr:rowOff>
                  </from>
                  <to>
                    <xdr:col>2</xdr:col>
                    <xdr:colOff>114300</xdr:colOff>
                    <xdr:row>5</xdr:row>
                    <xdr:rowOff>57150</xdr:rowOff>
                  </to>
                </anchor>
              </controlPr>
            </control>
          </mc:Choice>
        </mc:AlternateContent>
        <mc:AlternateContent xmlns:mc="http://schemas.openxmlformats.org/markup-compatibility/2006">
          <mc:Choice Requires="x14">
            <control shapeId="16" r:id="rId6" name="Check Box 10">
              <controlPr defaultSize="0" autoFill="0" autoLine="0" autoPict="0">
                <anchor moveWithCells="1">
                  <from>
                    <xdr:col>3</xdr:col>
                    <xdr:colOff>95250</xdr:colOff>
                    <xdr:row>3</xdr:row>
                    <xdr:rowOff>88900</xdr:rowOff>
                  </from>
                  <to>
                    <xdr:col>3</xdr:col>
                    <xdr:colOff>400050</xdr:colOff>
                    <xdr:row>5</xdr:row>
                    <xdr:rowOff>50800</xdr:rowOff>
                  </to>
                </anchor>
              </controlPr>
            </control>
          </mc:Choice>
        </mc:AlternateContent>
        <mc:AlternateContent xmlns:mc="http://schemas.openxmlformats.org/markup-compatibility/2006">
          <mc:Choice Requires="x14">
            <control shapeId="17" r:id="rId7" name="Check Box 11">
              <controlPr defaultSize="0" autoFill="0" autoLine="0" autoPict="0">
                <anchor moveWithCells="1">
                  <from>
                    <xdr:col>3</xdr:col>
                    <xdr:colOff>298450</xdr:colOff>
                    <xdr:row>38</xdr:row>
                    <xdr:rowOff>260350</xdr:rowOff>
                  </from>
                  <to>
                    <xdr:col>3</xdr:col>
                    <xdr:colOff>603250</xdr:colOff>
                    <xdr:row>39</xdr:row>
                    <xdr:rowOff>203200</xdr:rowOff>
                  </to>
                </anchor>
              </controlPr>
            </control>
          </mc:Choice>
        </mc:AlternateContent>
        <mc:AlternateContent xmlns:mc="http://schemas.openxmlformats.org/markup-compatibility/2006">
          <mc:Choice Requires="x14">
            <control shapeId="15" r:id="rId8" name="Check Box 6">
              <controlPr defaultSize="0" autoFill="0" autoLine="0" autoPict="0">
                <anchor moveWithCells="1">
                  <from>
                    <xdr:col>0</xdr:col>
                    <xdr:colOff>114300</xdr:colOff>
                    <xdr:row>45</xdr:row>
                    <xdr:rowOff>171450</xdr:rowOff>
                  </from>
                  <to>
                    <xdr:col>0</xdr:col>
                    <xdr:colOff>412750</xdr:colOff>
                    <xdr:row>47</xdr:row>
                    <xdr:rowOff>31750</xdr:rowOff>
                  </to>
                </anchor>
              </controlPr>
            </control>
          </mc:Choice>
        </mc:AlternateContent>
        <mc:AlternateContent xmlns:mc="http://schemas.openxmlformats.org/markup-compatibility/2006">
          <mc:Choice Requires="x14">
            <control shapeId="7192" r:id="rId9" name="Check Box 24">
              <controlPr defaultSize="0" autoFill="0" autoLine="0" autoPict="0">
                <anchor moveWithCells="1">
                  <from>
                    <xdr:col>0</xdr:col>
                    <xdr:colOff>114300</xdr:colOff>
                    <xdr:row>46</xdr:row>
                    <xdr:rowOff>146050</xdr:rowOff>
                  </from>
                  <to>
                    <xdr:col>0</xdr:col>
                    <xdr:colOff>419100</xdr:colOff>
                    <xdr:row>48</xdr:row>
                    <xdr:rowOff>31750</xdr:rowOff>
                  </to>
                </anchor>
              </controlPr>
            </control>
          </mc:Choice>
        </mc:AlternateContent>
        <mc:AlternateContent xmlns:mc="http://schemas.openxmlformats.org/markup-compatibility/2006">
          <mc:Choice Requires="x14">
            <control shapeId="12" r:id="rId10" name="Check Box 2">
              <controlPr defaultSize="0" autoFill="0" autoLine="0" autoPict="0">
                <anchor moveWithCells="1">
                  <from>
                    <xdr:col>0</xdr:col>
                    <xdr:colOff>114300</xdr:colOff>
                    <xdr:row>41</xdr:row>
                    <xdr:rowOff>152400</xdr:rowOff>
                  </from>
                  <to>
                    <xdr:col>0</xdr:col>
                    <xdr:colOff>419100</xdr:colOff>
                    <xdr:row>43</xdr:row>
                    <xdr:rowOff>38100</xdr:rowOff>
                  </to>
                </anchor>
              </controlPr>
            </control>
          </mc:Choice>
        </mc:AlternateContent>
        <mc:AlternateContent xmlns:mc="http://schemas.openxmlformats.org/markup-compatibility/2006">
          <mc:Choice Requires="x14">
            <control shapeId="13" r:id="rId11" name="Check Box 3">
              <controlPr defaultSize="0" autoFill="0" autoLine="0" autoPict="0">
                <anchor moveWithCells="1">
                  <from>
                    <xdr:col>0</xdr:col>
                    <xdr:colOff>114300</xdr:colOff>
                    <xdr:row>42</xdr:row>
                    <xdr:rowOff>146050</xdr:rowOff>
                  </from>
                  <to>
                    <xdr:col>0</xdr:col>
                    <xdr:colOff>469900</xdr:colOff>
                    <xdr:row>44</xdr:row>
                    <xdr:rowOff>31750</xdr:rowOff>
                  </to>
                </anchor>
              </controlPr>
            </control>
          </mc:Choice>
        </mc:AlternateContent>
        <mc:AlternateContent xmlns:mc="http://schemas.openxmlformats.org/markup-compatibility/2006">
          <mc:Choice Requires="x14">
            <control shapeId="7190" r:id="rId12" name="Check Box 22">
              <controlPr defaultSize="0" autoFill="0" autoLine="0" autoPict="0">
                <anchor moveWithCells="1">
                  <from>
                    <xdr:col>0</xdr:col>
                    <xdr:colOff>114300</xdr:colOff>
                    <xdr:row>43</xdr:row>
                    <xdr:rowOff>146050</xdr:rowOff>
                  </from>
                  <to>
                    <xdr:col>0</xdr:col>
                    <xdr:colOff>419100</xdr:colOff>
                    <xdr:row>45</xdr:row>
                    <xdr:rowOff>31750</xdr:rowOff>
                  </to>
                </anchor>
              </controlPr>
            </control>
          </mc:Choice>
        </mc:AlternateContent>
        <mc:AlternateContent xmlns:mc="http://schemas.openxmlformats.org/markup-compatibility/2006">
          <mc:Choice Requires="x14">
            <control shapeId="7207" r:id="rId13" name="Check Box 39">
              <controlPr defaultSize="0" autoFill="0" autoLine="0" autoPict="0">
                <anchor moveWithCells="1">
                  <from>
                    <xdr:col>0</xdr:col>
                    <xdr:colOff>38100</xdr:colOff>
                    <xdr:row>30</xdr:row>
                    <xdr:rowOff>0</xdr:rowOff>
                  </from>
                  <to>
                    <xdr:col>0</xdr:col>
                    <xdr:colOff>342900</xdr:colOff>
                    <xdr:row>31</xdr:row>
                    <xdr:rowOff>31750</xdr:rowOff>
                  </to>
                </anchor>
              </controlPr>
            </control>
          </mc:Choice>
        </mc:AlternateContent>
        <mc:AlternateContent xmlns:mc="http://schemas.openxmlformats.org/markup-compatibility/2006">
          <mc:Choice Requires="x14">
            <control shapeId="7200" r:id="rId14" name="Check Box 32">
              <controlPr defaultSize="0" autoFill="0" autoLine="0" autoPict="0">
                <anchor moveWithCells="1">
                  <from>
                    <xdr:col>0</xdr:col>
                    <xdr:colOff>38100</xdr:colOff>
                    <xdr:row>32</xdr:row>
                    <xdr:rowOff>12700</xdr:rowOff>
                  </from>
                  <to>
                    <xdr:col>0</xdr:col>
                    <xdr:colOff>342900</xdr:colOff>
                    <xdr:row>33</xdr:row>
                    <xdr:rowOff>50800</xdr:rowOff>
                  </to>
                </anchor>
              </controlPr>
            </control>
          </mc:Choice>
        </mc:AlternateContent>
        <mc:AlternateContent xmlns:mc="http://schemas.openxmlformats.org/markup-compatibility/2006">
          <mc:Choice Requires="x14">
            <control shapeId="7209" r:id="rId15" name="Check Box 41">
              <controlPr defaultSize="0" autoFill="0" autoLine="0" autoPict="0">
                <anchor moveWithCells="1">
                  <from>
                    <xdr:col>0</xdr:col>
                    <xdr:colOff>38100</xdr:colOff>
                    <xdr:row>33</xdr:row>
                    <xdr:rowOff>12700</xdr:rowOff>
                  </from>
                  <to>
                    <xdr:col>0</xdr:col>
                    <xdr:colOff>342900</xdr:colOff>
                    <xdr:row>33</xdr:row>
                    <xdr:rowOff>260350</xdr:rowOff>
                  </to>
                </anchor>
              </controlPr>
            </control>
          </mc:Choice>
        </mc:AlternateContent>
        <mc:AlternateContent xmlns:mc="http://schemas.openxmlformats.org/markup-compatibility/2006">
          <mc:Choice Requires="x14">
            <control shapeId="7210" r:id="rId16" name="Check Box 42">
              <controlPr defaultSize="0" autoFill="0" autoLine="0" autoPict="0">
                <anchor moveWithCells="1">
                  <from>
                    <xdr:col>0</xdr:col>
                    <xdr:colOff>38100</xdr:colOff>
                    <xdr:row>34</xdr:row>
                    <xdr:rowOff>12700</xdr:rowOff>
                  </from>
                  <to>
                    <xdr:col>0</xdr:col>
                    <xdr:colOff>342900</xdr:colOff>
                    <xdr:row>34</xdr:row>
                    <xdr:rowOff>260350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56E12-3AE3-4E3C-BCE6-1F33F6642A13}">
  <sheetPr codeName="Sheet3"/>
  <dimension ref="A1:M40"/>
  <sheetViews>
    <sheetView view="pageBreakPreview" topLeftCell="A27" zoomScale="160" zoomScaleNormal="115" zoomScaleSheetLayoutView="160" workbookViewId="0">
      <selection activeCell="I19" sqref="I19"/>
    </sheetView>
  </sheetViews>
  <sheetFormatPr defaultRowHeight="15" customHeight="1" x14ac:dyDescent="0.3"/>
  <cols>
    <col min="1" max="1" width="3.5" style="14" customWidth="1"/>
    <col min="2" max="2" width="13.5" style="14" customWidth="1"/>
    <col min="3" max="3" width="7.19921875" style="14" customWidth="1"/>
    <col min="4" max="4" width="25.69921875" style="14" customWidth="1"/>
    <col min="5" max="5" width="10" style="14" bestFit="1" customWidth="1"/>
    <col min="6" max="6" width="10" style="14" customWidth="1"/>
    <col min="7" max="7" width="13.796875" style="14" bestFit="1" customWidth="1"/>
    <col min="8" max="8" width="9.796875" style="14" bestFit="1" customWidth="1"/>
    <col min="9" max="9" width="10" style="14" customWidth="1"/>
    <col min="10" max="10" width="12.796875" style="14" bestFit="1" customWidth="1"/>
    <col min="11" max="11" width="3.5" style="14" customWidth="1"/>
    <col min="12" max="12" width="7.296875" style="15" bestFit="1" customWidth="1"/>
    <col min="13" max="13" width="10" style="14" bestFit="1" customWidth="1"/>
    <col min="14" max="14" width="13" style="14" bestFit="1" customWidth="1"/>
    <col min="15" max="15" width="16" style="14" bestFit="1" customWidth="1"/>
    <col min="16" max="17" width="10" style="14" bestFit="1" customWidth="1"/>
    <col min="18" max="16343" width="3.5" style="14" customWidth="1"/>
    <col min="16344" max="16384" width="12" style="14" customWidth="1"/>
  </cols>
  <sheetData>
    <row r="1" spans="1:13" ht="15" customHeight="1" x14ac:dyDescent="0.3">
      <c r="A1" s="14" t="s">
        <v>40</v>
      </c>
      <c r="K1" s="15" t="s">
        <v>12</v>
      </c>
      <c r="L1" s="14"/>
    </row>
    <row r="2" spans="1:13" ht="15" customHeight="1" x14ac:dyDescent="0.3">
      <c r="K2" s="15" t="s">
        <v>13</v>
      </c>
      <c r="L2" s="14"/>
    </row>
    <row r="3" spans="1:13" ht="15" customHeight="1" x14ac:dyDescent="0.3">
      <c r="A3" s="243" t="s">
        <v>46</v>
      </c>
      <c r="B3" s="244"/>
      <c r="C3" s="244"/>
      <c r="D3" s="244"/>
      <c r="E3" s="244"/>
      <c r="F3" s="244"/>
      <c r="G3" s="244"/>
      <c r="H3" s="244"/>
      <c r="I3" s="244"/>
      <c r="J3" s="244"/>
      <c r="K3" s="15" t="s">
        <v>14</v>
      </c>
      <c r="L3" s="14"/>
    </row>
    <row r="4" spans="1:13" ht="15" customHeight="1" x14ac:dyDescent="0.3">
      <c r="B4" s="15" t="s">
        <v>7</v>
      </c>
      <c r="C4" s="16"/>
      <c r="D4" s="16"/>
      <c r="H4" s="16"/>
      <c r="K4" s="15" t="s">
        <v>15</v>
      </c>
      <c r="L4" s="17"/>
    </row>
    <row r="5" spans="1:13" ht="15" customHeight="1" x14ac:dyDescent="0.3">
      <c r="B5" s="14" t="s">
        <v>62</v>
      </c>
      <c r="K5" s="15" t="s">
        <v>16</v>
      </c>
      <c r="L5" s="17"/>
    </row>
    <row r="6" spans="1:13" ht="15" customHeight="1" x14ac:dyDescent="0.3">
      <c r="K6" s="15" t="s">
        <v>96</v>
      </c>
      <c r="L6" s="14"/>
    </row>
    <row r="7" spans="1:13" ht="15" customHeight="1" x14ac:dyDescent="0.3">
      <c r="B7" s="40"/>
      <c r="C7" s="32"/>
      <c r="D7" s="32"/>
      <c r="E7" s="18" t="s">
        <v>8</v>
      </c>
      <c r="F7" s="18" t="s">
        <v>9</v>
      </c>
      <c r="G7" s="18" t="s">
        <v>74</v>
      </c>
      <c r="H7" s="18" t="s">
        <v>10</v>
      </c>
      <c r="I7" s="18" t="s">
        <v>11</v>
      </c>
      <c r="J7" s="18" t="s">
        <v>75</v>
      </c>
      <c r="K7" s="14" t="s">
        <v>101</v>
      </c>
      <c r="L7" s="14"/>
    </row>
    <row r="8" spans="1:13" ht="94.5" customHeight="1" x14ac:dyDescent="0.3">
      <c r="B8" s="51" t="s">
        <v>67</v>
      </c>
      <c r="C8" s="33" t="s">
        <v>68</v>
      </c>
      <c r="D8" s="33" t="s">
        <v>69</v>
      </c>
      <c r="E8" s="34" t="s">
        <v>72</v>
      </c>
      <c r="F8" s="53" t="s">
        <v>73</v>
      </c>
      <c r="G8" s="34" t="s">
        <v>80</v>
      </c>
      <c r="H8" s="34" t="s">
        <v>98</v>
      </c>
      <c r="I8" s="34" t="s">
        <v>99</v>
      </c>
      <c r="J8" s="34" t="s">
        <v>100</v>
      </c>
      <c r="L8" s="20"/>
      <c r="M8" s="20"/>
    </row>
    <row r="9" spans="1:13" ht="18" customHeight="1" x14ac:dyDescent="0.3">
      <c r="B9" s="56" t="s">
        <v>53</v>
      </c>
      <c r="C9" s="57" t="s">
        <v>13</v>
      </c>
      <c r="D9" s="57" t="s">
        <v>92</v>
      </c>
      <c r="E9" s="58">
        <v>30</v>
      </c>
      <c r="F9" s="54">
        <f>IF(テーブル15[[#This Row],[R6年産
原料米
購入額
（税抜）
(単位:円)]]="","",ROUND(テーブル15[[#This Row],[R6年産
原料米
購入額
（税抜）
(単位:円)]]/テーブル15[[#This Row],[R6年産原料米購入数量
（60kg）
(単位:俵)]],0))</f>
        <v>20560</v>
      </c>
      <c r="G9" s="59">
        <v>616800</v>
      </c>
      <c r="H9" s="58">
        <v>30</v>
      </c>
      <c r="I9" s="54">
        <f>IF(テーブル15[[#This Row],[R7年産
原料米
購入（予定）額
（税抜）
(単位:円)]]="","",ROUND(テーブル15[[#This Row],[R7年産
原料米
購入（予定）額
（税抜）
(単位:円)]]/テーブル15[[#This Row],[R7年産原料米購入（予定）数量
（60kg）
(単位:俵)]],0))</f>
        <v>32560</v>
      </c>
      <c r="J9" s="59">
        <v>976800</v>
      </c>
      <c r="K9" s="19"/>
      <c r="L9" s="20"/>
      <c r="M9" s="20"/>
    </row>
    <row r="10" spans="1:13" ht="18" customHeight="1" x14ac:dyDescent="0.3">
      <c r="B10" s="56" t="s">
        <v>54</v>
      </c>
      <c r="C10" s="57" t="s">
        <v>96</v>
      </c>
      <c r="D10" s="57" t="s">
        <v>93</v>
      </c>
      <c r="E10" s="58">
        <v>29</v>
      </c>
      <c r="F10" s="54">
        <f>IF(テーブル15[[#This Row],[R6年産
原料米
購入額
（税抜）
(単位:円)]]="","",ROUND(テーブル15[[#This Row],[R6年産
原料米
購入額
（税抜）
(単位:円)]]/テーブル15[[#This Row],[R6年産原料米購入数量
（60kg）
(単位:俵)]],0))</f>
        <v>14118</v>
      </c>
      <c r="G10" s="59">
        <v>409422</v>
      </c>
      <c r="H10" s="58">
        <v>29</v>
      </c>
      <c r="I10" s="54">
        <f>IF(テーブル15[[#This Row],[R7年産
原料米
購入（予定）額
（税抜）
(単位:円)]]="","",ROUND(テーブル15[[#This Row],[R7年産
原料米
購入（予定）額
（税抜）
(単位:円)]]/テーブル15[[#This Row],[R7年産原料米購入（予定）数量
（60kg）
(単位:俵)]],0))</f>
        <v>26200</v>
      </c>
      <c r="J10" s="59">
        <v>759800</v>
      </c>
      <c r="K10" s="19"/>
      <c r="L10" s="20"/>
      <c r="M10" s="20"/>
    </row>
    <row r="11" spans="1:13" ht="18" customHeight="1" x14ac:dyDescent="0.3">
      <c r="B11" s="56" t="s">
        <v>54</v>
      </c>
      <c r="C11" s="57" t="s">
        <v>14</v>
      </c>
      <c r="D11" s="57" t="s">
        <v>94</v>
      </c>
      <c r="E11" s="58">
        <v>68</v>
      </c>
      <c r="F11" s="54">
        <f>IF(テーブル15[[#This Row],[R6年産
原料米
購入額
（税抜）
(単位:円)]]="","",ROUND(テーブル15[[#This Row],[R6年産
原料米
購入額
（税抜）
(単位:円)]]/テーブル15[[#This Row],[R6年産原料米購入数量
（60kg）
(単位:俵)]],0))</f>
        <v>19660</v>
      </c>
      <c r="G11" s="59">
        <v>1336880</v>
      </c>
      <c r="H11" s="58">
        <v>68</v>
      </c>
      <c r="I11" s="54">
        <f>IF(テーブル15[[#This Row],[R7年産
原料米
購入（予定）額
（税抜）
(単位:円)]]="","",ROUND(テーブル15[[#This Row],[R7年産
原料米
購入（予定）額
（税抜）
(単位:円)]]/テーブル15[[#This Row],[R7年産原料米購入（予定）数量
（60kg）
(単位:俵)]],0))</f>
        <v>31660</v>
      </c>
      <c r="J11" s="59">
        <v>2152880</v>
      </c>
      <c r="K11" s="19"/>
      <c r="L11" s="20"/>
      <c r="M11" s="20"/>
    </row>
    <row r="12" spans="1:13" ht="18" customHeight="1" x14ac:dyDescent="0.3">
      <c r="B12" s="56" t="s">
        <v>52</v>
      </c>
      <c r="C12" s="57" t="s">
        <v>13</v>
      </c>
      <c r="D12" s="57" t="s">
        <v>95</v>
      </c>
      <c r="E12" s="58">
        <v>50</v>
      </c>
      <c r="F12" s="54">
        <f>IF(テーブル15[[#This Row],[R6年産
原料米
購入額
（税抜）
(単位:円)]]="","",ROUND(テーブル15[[#This Row],[R6年産
原料米
購入額
（税抜）
(単位:円)]]/テーブル15[[#This Row],[R6年産原料米購入数量
（60kg）
(単位:俵)]],0))</f>
        <v>28000</v>
      </c>
      <c r="G12" s="59">
        <v>1400000</v>
      </c>
      <c r="H12" s="58">
        <v>60</v>
      </c>
      <c r="I12" s="54">
        <f>IF(テーブル15[[#This Row],[R7年産
原料米
購入（予定）額
（税抜）
(単位:円)]]="","",ROUND(テーブル15[[#This Row],[R7年産
原料米
購入（予定）額
（税抜）
(単位:円)]]/テーブル15[[#This Row],[R7年産原料米購入（予定）数量
（60kg）
(単位:俵)]],0))</f>
        <v>36800</v>
      </c>
      <c r="J12" s="59">
        <v>2208000</v>
      </c>
      <c r="K12" s="19"/>
      <c r="L12" s="20"/>
      <c r="M12" s="20"/>
    </row>
    <row r="13" spans="1:13" ht="18" customHeight="1" x14ac:dyDescent="0.3">
      <c r="B13" s="56"/>
      <c r="C13" s="57"/>
      <c r="D13" s="57"/>
      <c r="E13" s="58"/>
      <c r="F13" s="54" t="str">
        <f>IF(テーブル15[[#This Row],[R6年産
原料米
購入額
（税抜）
(単位:円)]]="","",ROUND(テーブル15[[#This Row],[R6年産
原料米
購入額
（税抜）
(単位:円)]]/テーブル15[[#This Row],[R6年産原料米購入数量
（60kg）
(単位:俵)]],0))</f>
        <v/>
      </c>
      <c r="G13" s="59"/>
      <c r="H13" s="58"/>
      <c r="I13" s="54" t="str">
        <f>IF(テーブル15[[#This Row],[R7年産
原料米
購入（予定）額
（税抜）
(単位:円)]]="","",ROUND(テーブル15[[#This Row],[R7年産
原料米
購入（予定）額
（税抜）
(単位:円)]]/テーブル15[[#This Row],[R7年産原料米購入（予定）数量
（60kg）
(単位:俵)]],0))</f>
        <v/>
      </c>
      <c r="J13" s="59"/>
      <c r="K13" s="19"/>
      <c r="L13" s="20"/>
      <c r="M13" s="20"/>
    </row>
    <row r="14" spans="1:13" ht="18" customHeight="1" x14ac:dyDescent="0.3">
      <c r="B14" s="56"/>
      <c r="C14" s="57"/>
      <c r="D14" s="57"/>
      <c r="E14" s="58"/>
      <c r="F14" s="54" t="str">
        <f>IF(テーブル15[[#This Row],[R6年産
原料米
購入額
（税抜）
(単位:円)]]="","",ROUND(テーブル15[[#This Row],[R6年産
原料米
購入額
（税抜）
(単位:円)]]/テーブル15[[#This Row],[R6年産原料米購入数量
（60kg）
(単位:俵)]],0))</f>
        <v/>
      </c>
      <c r="G14" s="59"/>
      <c r="H14" s="58"/>
      <c r="I14" s="54" t="str">
        <f>IF(テーブル15[[#This Row],[R7年産
原料米
購入（予定）額
（税抜）
(単位:円)]]="","",ROUND(テーブル15[[#This Row],[R7年産
原料米
購入（予定）額
（税抜）
(単位:円)]]/テーブル15[[#This Row],[R7年産原料米購入（予定）数量
（60kg）
(単位:俵)]],0))</f>
        <v/>
      </c>
      <c r="J14" s="59"/>
      <c r="K14" s="21"/>
      <c r="L14" s="22"/>
      <c r="M14" s="22"/>
    </row>
    <row r="15" spans="1:13" ht="18" customHeight="1" x14ac:dyDescent="0.3">
      <c r="B15" s="56"/>
      <c r="C15" s="57"/>
      <c r="D15" s="57"/>
      <c r="E15" s="58"/>
      <c r="F15" s="54" t="str">
        <f>IF(テーブル15[[#This Row],[R6年産
原料米
購入額
（税抜）
(単位:円)]]="","",ROUND(テーブル15[[#This Row],[R6年産
原料米
購入額
（税抜）
(単位:円)]]/テーブル15[[#This Row],[R6年産原料米購入数量
（60kg）
(単位:俵)]],0))</f>
        <v/>
      </c>
      <c r="G15" s="59"/>
      <c r="H15" s="58"/>
      <c r="I15" s="54" t="str">
        <f>IF(テーブル15[[#This Row],[R7年産
原料米
購入（予定）額
（税抜）
(単位:円)]]="","",ROUND(テーブル15[[#This Row],[R7年産
原料米
購入（予定）額
（税抜）
(単位:円)]]/テーブル15[[#This Row],[R7年産原料米購入（予定）数量
（60kg）
(単位:俵)]],0))</f>
        <v/>
      </c>
      <c r="J15" s="59"/>
      <c r="K15" s="21"/>
      <c r="L15" s="22"/>
      <c r="M15" s="22"/>
    </row>
    <row r="16" spans="1:13" ht="18" customHeight="1" x14ac:dyDescent="0.3">
      <c r="B16" s="56"/>
      <c r="C16" s="57"/>
      <c r="D16" s="57"/>
      <c r="E16" s="58"/>
      <c r="F16" s="54" t="str">
        <f>IF(テーブル15[[#This Row],[R6年産
原料米
購入額
（税抜）
(単位:円)]]="","",ROUND(テーブル15[[#This Row],[R6年産
原料米
購入額
（税抜）
(単位:円)]]/テーブル15[[#This Row],[R6年産原料米購入数量
（60kg）
(単位:俵)]],0))</f>
        <v/>
      </c>
      <c r="G16" s="59"/>
      <c r="H16" s="58"/>
      <c r="I16" s="54" t="str">
        <f>IF(テーブル15[[#This Row],[R7年産
原料米
購入（予定）額
（税抜）
(単位:円)]]="","",ROUND(テーブル15[[#This Row],[R7年産
原料米
購入（予定）額
（税抜）
(単位:円)]]/テーブル15[[#This Row],[R7年産原料米購入（予定）数量
（60kg）
(単位:俵)]],0))</f>
        <v/>
      </c>
      <c r="J16" s="59"/>
      <c r="K16" s="21"/>
      <c r="L16" s="22"/>
      <c r="M16" s="22"/>
    </row>
    <row r="17" spans="1:13" ht="18" customHeight="1" x14ac:dyDescent="0.3">
      <c r="B17" s="56"/>
      <c r="C17" s="57"/>
      <c r="D17" s="57"/>
      <c r="E17" s="58"/>
      <c r="F17" s="54" t="str">
        <f>IF(テーブル15[[#This Row],[R6年産
原料米
購入額
（税抜）
(単位:円)]]="","",ROUND(テーブル15[[#This Row],[R6年産
原料米
購入額
（税抜）
(単位:円)]]/テーブル15[[#This Row],[R6年産原料米購入数量
（60kg）
(単位:俵)]],0))</f>
        <v/>
      </c>
      <c r="G17" s="59"/>
      <c r="H17" s="58"/>
      <c r="I17" s="54" t="str">
        <f>IF(テーブル15[[#This Row],[R7年産
原料米
購入（予定）額
（税抜）
(単位:円)]]="","",ROUND(テーブル15[[#This Row],[R7年産
原料米
購入（予定）額
（税抜）
(単位:円)]]/テーブル15[[#This Row],[R7年産原料米購入（予定）数量
（60kg）
(単位:俵)]],0))</f>
        <v/>
      </c>
      <c r="J17" s="59"/>
      <c r="K17" s="19"/>
      <c r="L17" s="20"/>
      <c r="M17" s="20"/>
    </row>
    <row r="18" spans="1:13" ht="18" customHeight="1" x14ac:dyDescent="0.3">
      <c r="B18" s="56"/>
      <c r="C18" s="57"/>
      <c r="D18" s="57"/>
      <c r="E18" s="58"/>
      <c r="F18" s="54" t="str">
        <f>IF(テーブル15[[#This Row],[R6年産
原料米
購入額
（税抜）
(単位:円)]]="","",ROUND(テーブル15[[#This Row],[R6年産
原料米
購入額
（税抜）
(単位:円)]]/テーブル15[[#This Row],[R6年産原料米購入数量
（60kg）
(単位:俵)]],0))</f>
        <v/>
      </c>
      <c r="G18" s="59"/>
      <c r="H18" s="58"/>
      <c r="I18" s="54" t="str">
        <f>IF(テーブル15[[#This Row],[R7年産
原料米
購入（予定）額
（税抜）
(単位:円)]]="","",ROUND(テーブル15[[#This Row],[R7年産
原料米
購入（予定）額
（税抜）
(単位:円)]]/テーブル15[[#This Row],[R7年産原料米購入（予定）数量
（60kg）
(単位:俵)]],0))</f>
        <v/>
      </c>
      <c r="J18" s="59"/>
      <c r="K18" s="19"/>
      <c r="L18" s="20"/>
      <c r="M18" s="20"/>
    </row>
    <row r="19" spans="1:13" ht="18" customHeight="1" x14ac:dyDescent="0.3">
      <c r="B19" s="56"/>
      <c r="C19" s="57"/>
      <c r="D19" s="57"/>
      <c r="E19" s="58"/>
      <c r="F19" s="54" t="str">
        <f>IF(テーブル15[[#This Row],[R6年産
原料米
購入額
（税抜）
(単位:円)]]="","",ROUND(テーブル15[[#This Row],[R6年産
原料米
購入額
（税抜）
(単位:円)]]/テーブル15[[#This Row],[R6年産原料米購入数量
（60kg）
(単位:俵)]],0))</f>
        <v/>
      </c>
      <c r="G19" s="59"/>
      <c r="H19" s="58"/>
      <c r="I19" s="54" t="str">
        <f>IF(テーブル15[[#This Row],[R7年産
原料米
購入（予定）額
（税抜）
(単位:円)]]="","",ROUND(テーブル15[[#This Row],[R7年産
原料米
購入（予定）額
（税抜）
(単位:円)]]/テーブル15[[#This Row],[R7年産原料米購入（予定）数量
（60kg）
(単位:俵)]],0))</f>
        <v/>
      </c>
      <c r="J19" s="59"/>
      <c r="K19" s="19"/>
      <c r="L19" s="20"/>
      <c r="M19" s="20"/>
    </row>
    <row r="20" spans="1:13" ht="18" customHeight="1" x14ac:dyDescent="0.3">
      <c r="B20" s="56"/>
      <c r="C20" s="57"/>
      <c r="D20" s="57"/>
      <c r="E20" s="58"/>
      <c r="F20" s="54" t="str">
        <f>IF(テーブル15[[#This Row],[R6年産
原料米
購入額
（税抜）
(単位:円)]]="","",ROUND(テーブル15[[#This Row],[R6年産
原料米
購入額
（税抜）
(単位:円)]]/テーブル15[[#This Row],[R6年産原料米購入数量
（60kg）
(単位:俵)]],0))</f>
        <v/>
      </c>
      <c r="G20" s="59"/>
      <c r="H20" s="58"/>
      <c r="I20" s="54" t="str">
        <f>IF(テーブル15[[#This Row],[R7年産
原料米
購入（予定）額
（税抜）
(単位:円)]]="","",ROUND(テーブル15[[#This Row],[R7年産
原料米
購入（予定）額
（税抜）
(単位:円)]]/テーブル15[[#This Row],[R7年産原料米購入（予定）数量
（60kg）
(単位:俵)]],0))</f>
        <v/>
      </c>
      <c r="J20" s="59"/>
      <c r="K20" s="19"/>
      <c r="L20" s="20"/>
      <c r="M20" s="20"/>
    </row>
    <row r="21" spans="1:13" ht="18" customHeight="1" x14ac:dyDescent="0.3">
      <c r="B21" s="56"/>
      <c r="C21" s="57"/>
      <c r="D21" s="57"/>
      <c r="E21" s="58"/>
      <c r="F21" s="54" t="str">
        <f>IF(テーブル15[[#This Row],[R6年産
原料米
購入額
（税抜）
(単位:円)]]="","",ROUND(テーブル15[[#This Row],[R6年産
原料米
購入額
（税抜）
(単位:円)]]/テーブル15[[#This Row],[R6年産原料米購入数量
（60kg）
(単位:俵)]],0))</f>
        <v/>
      </c>
      <c r="G21" s="59"/>
      <c r="H21" s="58"/>
      <c r="I21" s="54" t="str">
        <f>IF(テーブル15[[#This Row],[R7年産
原料米
購入（予定）額
（税抜）
(単位:円)]]="","",ROUND(テーブル15[[#This Row],[R7年産
原料米
購入（予定）額
（税抜）
(単位:円)]]/テーブル15[[#This Row],[R7年産原料米購入（予定）数量
（60kg）
(単位:俵)]],0))</f>
        <v/>
      </c>
      <c r="J21" s="59"/>
      <c r="K21" s="19"/>
      <c r="L21" s="20"/>
      <c r="M21" s="20"/>
    </row>
    <row r="22" spans="1:13" ht="18" customHeight="1" x14ac:dyDescent="0.3">
      <c r="B22" s="56"/>
      <c r="C22" s="57"/>
      <c r="D22" s="57"/>
      <c r="E22" s="58"/>
      <c r="F22" s="54" t="str">
        <f>IF(テーブル15[[#This Row],[R6年産
原料米
購入額
（税抜）
(単位:円)]]="","",ROUND(テーブル15[[#This Row],[R6年産
原料米
購入額
（税抜）
(単位:円)]]/テーブル15[[#This Row],[R6年産原料米購入数量
（60kg）
(単位:俵)]],0))</f>
        <v/>
      </c>
      <c r="G22" s="59"/>
      <c r="H22" s="58"/>
      <c r="I22" s="54" t="str">
        <f>IF(テーブル15[[#This Row],[R7年産
原料米
購入（予定）額
（税抜）
(単位:円)]]="","",ROUND(テーブル15[[#This Row],[R7年産
原料米
購入（予定）額
（税抜）
(単位:円)]]/テーブル15[[#This Row],[R7年産原料米購入（予定）数量
（60kg）
(単位:俵)]],0))</f>
        <v/>
      </c>
      <c r="J22" s="59"/>
      <c r="K22" s="21"/>
      <c r="L22" s="22"/>
      <c r="M22" s="22"/>
    </row>
    <row r="23" spans="1:13" ht="18" x14ac:dyDescent="0.3">
      <c r="B23" s="56"/>
      <c r="C23" s="57"/>
      <c r="D23" s="57"/>
      <c r="E23" s="58"/>
      <c r="F23" s="54" t="str">
        <f>IF(テーブル15[[#This Row],[R6年産
原料米
購入額
（税抜）
(単位:円)]]="","",ROUND(テーブル15[[#This Row],[R6年産
原料米
購入額
（税抜）
(単位:円)]]/テーブル15[[#This Row],[R6年産原料米購入数量
（60kg）
(単位:俵)]],0))</f>
        <v/>
      </c>
      <c r="G23" s="59"/>
      <c r="H23" s="58"/>
      <c r="I23" s="54" t="str">
        <f>IF(テーブル15[[#This Row],[R7年産
原料米
購入（予定）額
（税抜）
(単位:円)]]="","",ROUND(テーブル15[[#This Row],[R7年産
原料米
購入（予定）額
（税抜）
(単位:円)]]/テーブル15[[#This Row],[R7年産原料米購入（予定）数量
（60kg）
(単位:俵)]],0))</f>
        <v/>
      </c>
      <c r="J23" s="59"/>
      <c r="K23" s="19"/>
      <c r="L23" s="20"/>
      <c r="M23" s="20"/>
    </row>
    <row r="24" spans="1:13" ht="18.75" customHeight="1" x14ac:dyDescent="0.3">
      <c r="B24" s="52" t="s">
        <v>60</v>
      </c>
      <c r="C24" s="28"/>
      <c r="D24" s="29"/>
      <c r="E24" s="35">
        <f>SUBTOTAL(109,テーブル15[R6年産原料米購入数量
（60kg）
(単位:俵)])</f>
        <v>177</v>
      </c>
      <c r="F24" s="55"/>
      <c r="G24" s="37">
        <f>SUBTOTAL(109,テーブル15[R6年産
原料米
購入額
（税抜）
(単位:円)])</f>
        <v>3763102</v>
      </c>
      <c r="H24" s="35">
        <f>SUBTOTAL(109,テーブル15[R7年産原料米購入（予定）数量
（60kg）
(単位:俵)])</f>
        <v>187</v>
      </c>
      <c r="I24" s="36"/>
      <c r="J24" s="37">
        <f>SUBTOTAL(109,テーブル15[R7年産
原料米
購入（予定）額
（税抜）
(単位:円)])</f>
        <v>6097480</v>
      </c>
      <c r="K24" s="24"/>
      <c r="L24" s="23"/>
      <c r="M24" s="23"/>
    </row>
    <row r="25" spans="1:13" ht="18" x14ac:dyDescent="0.3">
      <c r="K25" s="25"/>
      <c r="M25" s="25"/>
    </row>
    <row r="26" spans="1:13" s="45" customFormat="1" ht="31.5" customHeight="1" x14ac:dyDescent="0.3">
      <c r="A26" s="41"/>
      <c r="B26" s="245" t="s">
        <v>76</v>
      </c>
      <c r="C26" s="246"/>
      <c r="D26" s="42" t="s">
        <v>81</v>
      </c>
      <c r="E26" s="247" t="s">
        <v>77</v>
      </c>
      <c r="F26" s="240"/>
      <c r="G26" s="239" t="s">
        <v>82</v>
      </c>
      <c r="H26" s="252"/>
      <c r="I26" s="239" t="s">
        <v>97</v>
      </c>
      <c r="J26" s="240"/>
      <c r="K26" s="44"/>
      <c r="L26" s="43"/>
    </row>
    <row r="27" spans="1:13" s="31" customFormat="1" ht="37.5" customHeight="1" x14ac:dyDescent="0.3">
      <c r="A27" s="38" t="s">
        <v>78</v>
      </c>
      <c r="B27" s="248">
        <f>テーブル15[[#Totals],[R6年産原料米購入数量
（60kg）
(単位:俵)]]</f>
        <v>177</v>
      </c>
      <c r="C27" s="249"/>
      <c r="D27" s="39">
        <f>テーブル15[[#Totals],[R6年産
原料米
購入額
（税抜）
(単位:円)]]</f>
        <v>3763102</v>
      </c>
      <c r="E27" s="250">
        <f>ROUND(D27/B27,0)</f>
        <v>21260</v>
      </c>
      <c r="F27" s="251"/>
      <c r="G27" s="253">
        <f>E28-E27</f>
        <v>11347</v>
      </c>
      <c r="H27" s="254"/>
      <c r="I27" s="241">
        <f>MIN(4000,G27)</f>
        <v>4000</v>
      </c>
      <c r="J27" s="242"/>
      <c r="L27" s="30"/>
    </row>
    <row r="28" spans="1:13" s="31" customFormat="1" ht="51" customHeight="1" x14ac:dyDescent="0.3">
      <c r="A28" s="258" t="s">
        <v>79</v>
      </c>
      <c r="B28" s="248">
        <f>テーブル15[[#Totals],[R7年産原料米購入（予定）数量
（60kg）
(単位:俵)]]</f>
        <v>187</v>
      </c>
      <c r="C28" s="255"/>
      <c r="D28" s="256">
        <f>テーブル15[[#Totals],[R7年産
原料米
購入（予定）額
（税抜）
(単位:円)]]</f>
        <v>6097480</v>
      </c>
      <c r="E28" s="250">
        <f>ROUND(D28/B28,0)</f>
        <v>32607</v>
      </c>
      <c r="F28" s="257"/>
      <c r="G28" s="239" t="s">
        <v>84</v>
      </c>
      <c r="H28" s="252"/>
      <c r="I28" s="247" t="s">
        <v>17</v>
      </c>
      <c r="J28" s="240"/>
      <c r="L28" s="30"/>
    </row>
    <row r="29" spans="1:13" s="31" customFormat="1" ht="25.5" customHeight="1" x14ac:dyDescent="0.3">
      <c r="A29" s="259"/>
      <c r="B29" s="255"/>
      <c r="C29" s="255"/>
      <c r="D29" s="257"/>
      <c r="E29" s="257"/>
      <c r="F29" s="257"/>
      <c r="G29" s="253">
        <f>MIN(B27*MIN(G27,4000),8000000)</f>
        <v>708000</v>
      </c>
      <c r="H29" s="254"/>
      <c r="I29" s="241">
        <f>MIN(MIN(B27,B28)*MIN(G27,4000),G29)</f>
        <v>708000</v>
      </c>
      <c r="J29" s="242"/>
      <c r="L29" s="30"/>
    </row>
    <row r="30" spans="1:13" ht="9" customHeight="1" x14ac:dyDescent="0.3">
      <c r="C30" s="25"/>
      <c r="D30" s="25"/>
      <c r="E30" s="25"/>
      <c r="F30" s="25"/>
      <c r="G30" s="25"/>
      <c r="H30" s="26"/>
      <c r="I30" s="25"/>
      <c r="J30" s="25"/>
      <c r="K30" s="27"/>
    </row>
    <row r="31" spans="1:13" ht="18" x14ac:dyDescent="0.3">
      <c r="B31" s="92" t="s">
        <v>83</v>
      </c>
      <c r="K31" s="27"/>
    </row>
    <row r="32" spans="1:13" ht="18" x14ac:dyDescent="0.3">
      <c r="B32" s="92" t="s">
        <v>47</v>
      </c>
      <c r="K32" s="27"/>
    </row>
    <row r="33" spans="2:11" ht="18" x14ac:dyDescent="0.3">
      <c r="B33" s="92" t="s">
        <v>106</v>
      </c>
      <c r="K33" s="27"/>
    </row>
    <row r="34" spans="2:11" ht="18" x14ac:dyDescent="0.3">
      <c r="B34" s="92" t="s">
        <v>107</v>
      </c>
      <c r="K34" s="27"/>
    </row>
    <row r="35" spans="2:11" ht="18" x14ac:dyDescent="0.3">
      <c r="B35" s="92" t="s">
        <v>48</v>
      </c>
      <c r="K35" s="27"/>
    </row>
    <row r="36" spans="2:11" ht="15" customHeight="1" x14ac:dyDescent="0.3">
      <c r="B36" s="92" t="s">
        <v>51</v>
      </c>
    </row>
    <row r="37" spans="2:11" ht="15" customHeight="1" x14ac:dyDescent="0.3">
      <c r="B37" s="92" t="s">
        <v>49</v>
      </c>
    </row>
    <row r="38" spans="2:11" ht="15" customHeight="1" x14ac:dyDescent="0.3">
      <c r="B38" s="92" t="s">
        <v>50</v>
      </c>
    </row>
    <row r="39" spans="2:11" ht="15" customHeight="1" x14ac:dyDescent="0.3">
      <c r="B39" s="92" t="s">
        <v>103</v>
      </c>
    </row>
    <row r="40" spans="2:11" ht="15" customHeight="1" x14ac:dyDescent="0.3">
      <c r="B40" s="92" t="s">
        <v>102</v>
      </c>
    </row>
  </sheetData>
  <sheetProtection formatCells="0" insertRows="0" deleteRows="0" sort="0" autoFilter="0"/>
  <mergeCells count="17">
    <mergeCell ref="I28:J28"/>
    <mergeCell ref="B28:C29"/>
    <mergeCell ref="D28:D29"/>
    <mergeCell ref="E28:F29"/>
    <mergeCell ref="A28:A29"/>
    <mergeCell ref="G28:H28"/>
    <mergeCell ref="I29:J29"/>
    <mergeCell ref="G29:H29"/>
    <mergeCell ref="I26:J26"/>
    <mergeCell ref="I27:J27"/>
    <mergeCell ref="A3:J3"/>
    <mergeCell ref="B26:C26"/>
    <mergeCell ref="E26:F26"/>
    <mergeCell ref="B27:C27"/>
    <mergeCell ref="E27:F27"/>
    <mergeCell ref="G26:H26"/>
    <mergeCell ref="G27:H27"/>
  </mergeCells>
  <phoneticPr fontId="4"/>
  <dataValidations count="3">
    <dataValidation type="decimal" imeMode="halfAlpha" allowBlank="1" showInputMessage="1" showErrorMessage="1" sqref="E9:E23 G9:H23 J9:J23" xr:uid="{D00BFCF0-7C55-4BE3-9173-C388F46BBE05}">
      <formula1>0</formula1>
      <formula2>99999999999</formula2>
    </dataValidation>
    <dataValidation imeMode="halfAlpha" allowBlank="1" showInputMessage="1" showErrorMessage="1" sqref="F9:F23 I9:I23" xr:uid="{D52B5DE7-CEA5-49FE-B6AF-8986CFE98CF9}"/>
    <dataValidation type="list" allowBlank="1" showInputMessage="1" showErrorMessage="1" sqref="C9:C23" xr:uid="{6CB9FAAA-367A-4FE9-9B90-9D5DDE2FCE30}">
      <formula1>$K$1:$K$7</formula1>
    </dataValidation>
  </dataValidations>
  <printOptions horizontalCentered="1"/>
  <pageMargins left="0.19685039370078741" right="0.19685039370078741" top="0.39370078740157483" bottom="0" header="0" footer="0"/>
  <pageSetup paperSize="9" scale="96"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（別紙１）事業実施報告書</vt:lpstr>
      <vt:lpstr>（別紙2）購入計画書</vt:lpstr>
      <vt:lpstr>（別紙１）事業実施報告書 (記載例)</vt:lpstr>
      <vt:lpstr>（別紙2）購入計画書  (記載例)</vt:lpstr>
      <vt:lpstr>'（別紙１）事業実施報告書'!Print_Area</vt:lpstr>
      <vt:lpstr>'（別紙１）事業実施報告書 (記載例)'!Print_Area</vt:lpstr>
      <vt:lpstr>'（別紙2）購入計画書'!Print_Area</vt:lpstr>
      <vt:lpstr>'（別紙2）購入計画書  (記載例)'!Print_Area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2026-04-08T07:32:03Z</dcterms:modified>
</cp:coreProperties>
</file>