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defaultThemeVersion="166925"/>
  <xr:revisionPtr revIDLastSave="0" documentId="8_{C20E1C7F-16C2-4F19-9EE4-C9D59CD16BA1}" xr6:coauthVersionLast="47" xr6:coauthVersionMax="47" xr10:uidLastSave="{00000000-0000-0000-0000-000000000000}"/>
  <bookViews>
    <workbookView xWindow="-60" yWindow="150" windowWidth="20235" windowHeight="10755" tabRatio="796" firstSheet="22" activeTab="22"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行動と同じ" sheetId="120" r:id="rId5"/>
    <sheet name="勤務形態一覧表（行動援護）同行と同じ" sheetId="119" r:id="rId6"/>
    <sheet name="勤務形態一覧表（療養介護）" sheetId="93" r:id="rId7"/>
    <sheet name="勤務形態一覧表（生活介護）" sheetId="94" r:id="rId8"/>
    <sheet name="勤務形態一覧表（短期入所・併設型）汎用と同じ" sheetId="126" r:id="rId9"/>
    <sheet name="勤務形態一覧表（短期入所・空床利用型）汎用と同じ" sheetId="127" r:id="rId10"/>
    <sheet name="勤務形態一覧表（短期入所・単独型）汎用と同じ" sheetId="128" r:id="rId11"/>
    <sheet name="勤務形態一覧表（重度障害者等包括支援）汎用と同じ"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選択肢" sheetId="90" r:id="rId26"/>
  </sheet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0">'勤務形態一覧表（共同生活援助・介護サービス包括型）'!$A$1:$AN$90</definedName>
    <definedName name="_xlnm.Print_Area" localSheetId="21">'勤務形態一覧表（共同生活援助・外部サービス利用型）'!$A$1:$AX$87</definedName>
    <definedName name="_xlnm.Print_Area" localSheetId="22">'勤務形態一覧表（共同生活援助・日中サービス支援型'!$A$1:$AX$90</definedName>
    <definedName name="_xlnm.Print_Area" localSheetId="5">'勤務形態一覧表（行動援護）同行と同じ'!$A$1:$AN$82</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'勤務形態一覧表（就労継続支援A型・B型）'!$A$1:$AO$85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'勤務形態一覧表（重度障害者等包括支援）汎用と同じ'!$A$1:$AN$66</definedName>
    <definedName name="_xlnm.Print_Area" localSheetId="3">'勤務形態一覧表（重度訪問介護）'!$A$1:$AN$83</definedName>
    <definedName name="_xlnm.Print_Area" localSheetId="23">'勤務形態一覧表（障害者支援施設）'!$A$1:$AX$101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'勤務形態一覧表（短期入所・空床利用型）汎用と同じ'!$A$1:$AN$66</definedName>
    <definedName name="_xlnm.Print_Area" localSheetId="10">'勤務形態一覧表（短期入所・単独型）汎用と同じ'!$A$1:$AN$66</definedName>
    <definedName name="_xlnm.Print_Area" localSheetId="8">'勤務形態一覧表（短期入所・併設型）汎用と同じ'!$A$1:$AN$66</definedName>
    <definedName name="_xlnm.Print_Area" localSheetId="4">'勤務形態一覧表（同行援護）行動と同じ'!$A$1:$AN$82</definedName>
    <definedName name="_xlnm.Print_Area" localSheetId="16">'勤務形態一覧表（認定指定就労移行支援）'!$A$1:$AN$84</definedName>
    <definedName name="_xlnm.Print_Area" localSheetId="1">'勤務形態一覧表（汎用）'!$A$1:$AN$64</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W30" i="107" l="1"/>
  <c r="AW29" i="107"/>
  <c r="AW28" i="107"/>
  <c r="AW27" i="107"/>
  <c r="AW26" i="107"/>
  <c r="AW25" i="107"/>
  <c r="AW24" i="107"/>
  <c r="AW23" i="107"/>
  <c r="AW22" i="107"/>
  <c r="AW21" i="107"/>
  <c r="AW20" i="107"/>
  <c r="AW19" i="107"/>
  <c r="AW18" i="107"/>
  <c r="AW17" i="107"/>
  <c r="AW16" i="107"/>
  <c r="AW15" i="107"/>
  <c r="AW14" i="107"/>
  <c r="AW13" i="107"/>
  <c r="AW12" i="107"/>
  <c r="AW11" i="107"/>
  <c r="AW30" i="101"/>
  <c r="AW29" i="101"/>
  <c r="AW28" i="101"/>
  <c r="AW27" i="101"/>
  <c r="AW26" i="101"/>
  <c r="AW25" i="101"/>
  <c r="AW24" i="101"/>
  <c r="AW23" i="101"/>
  <c r="AW22" i="101"/>
  <c r="AW21" i="101"/>
  <c r="AW20" i="101"/>
  <c r="AW19" i="101"/>
  <c r="AW18" i="101"/>
  <c r="AW17" i="101"/>
  <c r="AW16" i="101"/>
  <c r="AW15" i="101"/>
  <c r="AW14" i="101"/>
  <c r="AW13" i="101"/>
  <c r="AW12" i="101"/>
  <c r="AW11" i="101"/>
  <c r="AP9" i="102"/>
  <c r="AW30" i="102"/>
  <c r="AW29" i="102"/>
  <c r="AW28" i="102"/>
  <c r="AW27" i="102"/>
  <c r="AW26" i="102"/>
  <c r="AW25" i="102"/>
  <c r="AW24" i="102"/>
  <c r="AW23" i="102"/>
  <c r="AW22" i="102"/>
  <c r="AW21" i="102"/>
  <c r="AW20" i="102"/>
  <c r="AW19" i="102"/>
  <c r="AW18" i="102"/>
  <c r="AW17" i="102"/>
  <c r="AW16" i="102"/>
  <c r="AW15" i="102"/>
  <c r="AW14" i="102"/>
  <c r="AW13" i="102"/>
  <c r="AW12" i="102"/>
  <c r="AW11" i="102"/>
  <c r="AV10" i="102"/>
  <c r="AU10" i="102"/>
  <c r="AT10" i="102"/>
  <c r="AS10" i="102"/>
  <c r="AR10" i="102"/>
  <c r="AQ10" i="102"/>
  <c r="AP10" i="102"/>
  <c r="AV9" i="102"/>
  <c r="AU9" i="102"/>
  <c r="AT9" i="102"/>
  <c r="AS9" i="102"/>
  <c r="AR9" i="102"/>
  <c r="AQ9" i="102"/>
  <c r="AW12" i="124"/>
  <c r="AW13" i="124"/>
  <c r="AW14" i="124"/>
  <c r="AW15" i="124"/>
  <c r="AW16" i="124"/>
  <c r="AW17" i="124"/>
  <c r="AW18" i="124"/>
  <c r="AW19" i="124"/>
  <c r="AW20" i="124"/>
  <c r="AW21" i="124"/>
  <c r="AW22" i="124"/>
  <c r="AW23" i="124"/>
  <c r="AW24" i="124"/>
  <c r="AW25" i="124"/>
  <c r="AW26" i="124"/>
  <c r="AW27" i="124"/>
  <c r="AW28" i="124"/>
  <c r="AW29" i="124"/>
  <c r="AW30" i="124"/>
  <c r="AW11" i="124"/>
  <c r="F10" i="124"/>
  <c r="AP10" i="124" s="1"/>
  <c r="AK16" i="134"/>
  <c r="AL16" i="134" s="1"/>
  <c r="AL50" i="136"/>
  <c r="AG50" i="136"/>
  <c r="AA50" i="136"/>
  <c r="U50" i="136"/>
  <c r="R49" i="136"/>
  <c r="L49" i="136"/>
  <c r="F49" i="136"/>
  <c r="D49" i="136"/>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52" i="134"/>
  <c r="AG52" i="134"/>
  <c r="AA52" i="134"/>
  <c r="U52" i="134"/>
  <c r="R51" i="134"/>
  <c r="L51" i="134"/>
  <c r="F51" i="134"/>
  <c r="D51" i="134"/>
  <c r="AJ41" i="134"/>
  <c r="AJ40" i="134"/>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5" i="134"/>
  <c r="AL15" i="134" s="1"/>
  <c r="AK14" i="134"/>
  <c r="AL14" i="134" s="1"/>
  <c r="AK13" i="134"/>
  <c r="AL13" i="134" s="1"/>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51" i="133"/>
  <c r="AG51" i="133"/>
  <c r="AA51" i="133"/>
  <c r="U51" i="133"/>
  <c r="R50" i="133"/>
  <c r="L50" i="133"/>
  <c r="E49" i="133"/>
  <c r="C50" i="133"/>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L30" i="133" s="1"/>
  <c r="AK29" i="133"/>
  <c r="AL29" i="133" s="1"/>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51" i="132"/>
  <c r="AG51" i="132"/>
  <c r="AA51" i="132"/>
  <c r="U51" i="132"/>
  <c r="R50" i="132"/>
  <c r="L50" i="132"/>
  <c r="F50" i="132"/>
  <c r="C49" i="132"/>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50" i="131"/>
  <c r="AG50" i="131"/>
  <c r="AA50" i="131"/>
  <c r="U50" i="131"/>
  <c r="R49" i="131"/>
  <c r="L49" i="131"/>
  <c r="F49" i="131"/>
  <c r="D49" i="13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L40" i="134" l="1"/>
  <c r="AJ10" i="13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70" i="107"/>
  <c r="E65" i="107" s="1"/>
  <c r="E69" i="107" s="1"/>
  <c r="O59" i="107"/>
  <c r="C65" i="107"/>
  <c r="C67" i="107" s="1"/>
  <c r="AL59" i="107"/>
  <c r="AG59" i="107"/>
  <c r="AA59" i="107"/>
  <c r="U59" i="107"/>
  <c r="I59" i="107"/>
  <c r="E59" i="107"/>
  <c r="C59" i="107"/>
  <c r="AK31" i="127" l="1"/>
  <c r="AL31" i="127" s="1"/>
  <c r="AK31" i="128"/>
  <c r="AL31" i="128" s="1"/>
  <c r="AH10" i="128"/>
  <c r="AH10" i="127"/>
  <c r="AH9" i="127"/>
  <c r="AI10" i="127"/>
  <c r="AI9" i="127"/>
  <c r="AI9" i="126"/>
  <c r="AK31" i="126"/>
  <c r="AL31" i="126" s="1"/>
  <c r="AH10" i="126"/>
  <c r="AH9" i="126"/>
  <c r="AI10" i="126"/>
  <c r="C69" i="107"/>
  <c r="E67" i="107"/>
  <c r="E68" i="107"/>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AV10" i="124" s="1"/>
  <c r="K10" i="124"/>
  <c r="AU10" i="124" s="1"/>
  <c r="J10" i="124"/>
  <c r="AT10" i="124" s="1"/>
  <c r="I10" i="124"/>
  <c r="AS10" i="124" s="1"/>
  <c r="H10" i="124"/>
  <c r="AR10" i="124" s="1"/>
  <c r="G10" i="124"/>
  <c r="AQ10" i="124" s="1"/>
  <c r="AG9" i="124"/>
  <c r="AF9" i="124"/>
  <c r="AE9" i="124"/>
  <c r="AD9" i="124"/>
  <c r="AC9" i="124"/>
  <c r="AB9" i="124"/>
  <c r="AA9" i="124"/>
  <c r="Z9" i="124"/>
  <c r="Y9" i="124"/>
  <c r="X9" i="124"/>
  <c r="W9" i="124"/>
  <c r="V9" i="124"/>
  <c r="U9" i="124"/>
  <c r="T9" i="124"/>
  <c r="S9" i="124"/>
  <c r="R9" i="124"/>
  <c r="Q9" i="124"/>
  <c r="P9" i="124"/>
  <c r="O9" i="124"/>
  <c r="N9" i="124"/>
  <c r="M9" i="124"/>
  <c r="L9" i="124"/>
  <c r="AV9" i="124" s="1"/>
  <c r="K9" i="124"/>
  <c r="AU9" i="124" s="1"/>
  <c r="J9" i="124"/>
  <c r="AT9" i="124" s="1"/>
  <c r="I9" i="124"/>
  <c r="AS9" i="124" s="1"/>
  <c r="H9" i="124"/>
  <c r="AR9" i="124" s="1"/>
  <c r="G9" i="124"/>
  <c r="AQ9" i="124" s="1"/>
  <c r="F9" i="124"/>
  <c r="AP9" i="124" s="1"/>
  <c r="I40" i="119"/>
  <c r="I42" i="119" s="1"/>
  <c r="F39" i="119"/>
  <c r="E39" i="119"/>
  <c r="D39" i="119"/>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AV10" i="107" s="1"/>
  <c r="K10" i="107"/>
  <c r="AU10" i="107" s="1"/>
  <c r="J10" i="107"/>
  <c r="AT10" i="107" s="1"/>
  <c r="I10" i="107"/>
  <c r="AS10" i="107" s="1"/>
  <c r="H10" i="107"/>
  <c r="AR10" i="107" s="1"/>
  <c r="G10" i="107"/>
  <c r="AQ10" i="107" s="1"/>
  <c r="F10" i="107"/>
  <c r="AG9" i="107"/>
  <c r="AF9" i="107"/>
  <c r="AE9" i="107"/>
  <c r="AD9" i="107"/>
  <c r="AC9" i="107"/>
  <c r="AB9" i="107"/>
  <c r="AA9" i="107"/>
  <c r="Z9" i="107"/>
  <c r="Y9" i="107"/>
  <c r="X9" i="107"/>
  <c r="W9" i="107"/>
  <c r="V9" i="107"/>
  <c r="U9" i="107"/>
  <c r="T9" i="107"/>
  <c r="S9" i="107"/>
  <c r="R9" i="107"/>
  <c r="Q9" i="107"/>
  <c r="P9" i="107"/>
  <c r="O9" i="107"/>
  <c r="N9" i="107"/>
  <c r="M9" i="107"/>
  <c r="L9" i="107"/>
  <c r="AV9" i="107" s="1"/>
  <c r="K9" i="107"/>
  <c r="AU9" i="107" s="1"/>
  <c r="J9" i="107"/>
  <c r="AT9" i="107" s="1"/>
  <c r="I9" i="107"/>
  <c r="AS9" i="107" s="1"/>
  <c r="H9" i="107"/>
  <c r="AR9" i="107" s="1"/>
  <c r="G9" i="107"/>
  <c r="AQ9" i="107" s="1"/>
  <c r="F9" i="107"/>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AV10" i="101" s="1"/>
  <c r="K10" i="101"/>
  <c r="AU10" i="101" s="1"/>
  <c r="J10" i="101"/>
  <c r="AT10" i="101" s="1"/>
  <c r="I10" i="101"/>
  <c r="AS10" i="101" s="1"/>
  <c r="H10" i="101"/>
  <c r="AR10" i="101" s="1"/>
  <c r="G10" i="101"/>
  <c r="AQ10" i="101" s="1"/>
  <c r="F10" i="101"/>
  <c r="AG9" i="101"/>
  <c r="AF9" i="101"/>
  <c r="AE9" i="101"/>
  <c r="AD9" i="101"/>
  <c r="AC9" i="101"/>
  <c r="AB9" i="101"/>
  <c r="AA9" i="101"/>
  <c r="Z9" i="101"/>
  <c r="Y9" i="101"/>
  <c r="X9" i="101"/>
  <c r="W9" i="101"/>
  <c r="V9" i="101"/>
  <c r="U9" i="101"/>
  <c r="T9" i="101"/>
  <c r="S9" i="101"/>
  <c r="R9" i="101"/>
  <c r="Q9" i="101"/>
  <c r="P9" i="101"/>
  <c r="O9" i="101"/>
  <c r="N9" i="101"/>
  <c r="M9" i="101"/>
  <c r="L9" i="101"/>
  <c r="AV9" i="101" s="1"/>
  <c r="K9" i="101"/>
  <c r="AU9" i="101" s="1"/>
  <c r="J9" i="101"/>
  <c r="AT9" i="101" s="1"/>
  <c r="I9" i="101"/>
  <c r="AS9" i="101" s="1"/>
  <c r="H9" i="101"/>
  <c r="AR9" i="101" s="1"/>
  <c r="G9" i="101"/>
  <c r="AQ9" i="101" s="1"/>
  <c r="F9" i="101"/>
  <c r="AP9" i="101" s="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E63" i="107" l="1"/>
  <c r="AJ9" i="107"/>
  <c r="AP9" i="107"/>
  <c r="AH10" i="107"/>
  <c r="AP10" i="107"/>
  <c r="AJ10" i="101"/>
  <c r="AP10" i="101"/>
  <c r="AL42" i="101"/>
  <c r="AL21" i="124"/>
  <c r="AH9" i="60"/>
  <c r="AH10" i="60"/>
  <c r="AL14" i="124"/>
  <c r="AL15" i="95"/>
  <c r="O50" i="95"/>
  <c r="F57" i="101"/>
  <c r="E58" i="101"/>
  <c r="AK31" i="102"/>
  <c r="AL31" i="102" s="1"/>
  <c r="AL15" i="60"/>
  <c r="AL14" i="60"/>
  <c r="AL24" i="60"/>
  <c r="AL11" i="60"/>
  <c r="AL13" i="60"/>
  <c r="AL23" i="60"/>
  <c r="AL30" i="60"/>
  <c r="AL22" i="60"/>
  <c r="AL19" i="60"/>
  <c r="AL29" i="60"/>
  <c r="AL21" i="60"/>
  <c r="AL18" i="60"/>
  <c r="AL27" i="60"/>
  <c r="AK31" i="60"/>
  <c r="AL31" i="60" s="1"/>
  <c r="AL16" i="60"/>
  <c r="AL26" i="60"/>
  <c r="AL52" i="96"/>
  <c r="I58" i="101"/>
  <c r="AA52" i="96"/>
  <c r="AG52" i="96"/>
  <c r="O58" i="101"/>
  <c r="I52" i="96"/>
  <c r="X54" i="102"/>
  <c r="F53" i="116"/>
  <c r="AG58" i="101"/>
  <c r="L52" i="116"/>
  <c r="L49" i="119"/>
  <c r="I50" i="119"/>
  <c r="AL58" i="101"/>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L54" i="102"/>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M47" i="93"/>
  <c r="AM48" i="93"/>
  <c r="AG51" i="96"/>
  <c r="D48" i="100"/>
  <c r="O39" i="106"/>
  <c r="AG53" i="102"/>
  <c r="C48" i="100"/>
  <c r="E58" i="124"/>
  <c r="D55" i="94"/>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X55" i="94"/>
  <c r="O49" i="95"/>
  <c r="AL50" i="95"/>
  <c r="R48" i="95"/>
  <c r="U56" i="94"/>
  <c r="AJ49" i="95"/>
  <c r="F52" i="116"/>
  <c r="E53" i="116"/>
  <c r="F50" i="96"/>
  <c r="E52" i="116"/>
  <c r="AM56" i="94"/>
  <c r="C51" i="96"/>
  <c r="E50" i="96"/>
  <c r="R39" i="106"/>
  <c r="AG50" i="95"/>
  <c r="C50" i="95"/>
  <c r="AG56" i="124"/>
  <c r="E50" i="95"/>
  <c r="I50" i="95"/>
  <c r="O40" i="106"/>
  <c r="U50" i="95"/>
  <c r="AM55" i="94"/>
  <c r="AJ48" i="93"/>
  <c r="AA50" i="95"/>
  <c r="E47" i="93"/>
  <c r="D47" i="93"/>
  <c r="D48" i="95"/>
  <c r="F54" i="102"/>
  <c r="C48" i="95"/>
  <c r="I40" i="106"/>
  <c r="AD55" i="94"/>
  <c r="AG47" i="93"/>
  <c r="I39" i="106"/>
  <c r="AM48" i="100"/>
  <c r="AA54" i="102"/>
  <c r="AG55" i="94"/>
  <c r="AL48" i="100"/>
  <c r="AD53" i="102"/>
  <c r="I49" i="119"/>
  <c r="E48" i="120"/>
  <c r="AD56" i="101"/>
  <c r="E54" i="102"/>
  <c r="AG40" i="106"/>
  <c r="AA57" i="124"/>
  <c r="R48" i="100"/>
  <c r="R49" i="100"/>
  <c r="AG39" i="106"/>
  <c r="O48" i="93"/>
  <c r="AL56" i="94"/>
  <c r="I48" i="119"/>
  <c r="C48" i="120"/>
  <c r="AG48" i="95"/>
  <c r="AL48" i="93"/>
  <c r="AA47" i="93"/>
  <c r="U55" i="94"/>
  <c r="AJ51" i="96"/>
  <c r="X48" i="100"/>
  <c r="AG57" i="101"/>
  <c r="L39" i="106"/>
  <c r="AJ47" i="93"/>
  <c r="AA57" i="101"/>
  <c r="E56" i="94"/>
  <c r="D48" i="93"/>
  <c r="D49" i="95"/>
  <c r="O56" i="124"/>
  <c r="C50" i="96"/>
  <c r="D50" i="96"/>
  <c r="C47" i="93"/>
  <c r="AA48" i="93"/>
  <c r="AJ55" i="94"/>
  <c r="F55" i="94"/>
  <c r="AD48" i="95"/>
  <c r="R50" i="96"/>
  <c r="O50" i="96"/>
  <c r="AJ48" i="100"/>
  <c r="AJ49" i="100"/>
  <c r="E48" i="119"/>
  <c r="AD48" i="93"/>
  <c r="F56" i="94"/>
  <c r="O51" i="96"/>
  <c r="AG49" i="100"/>
  <c r="E39" i="106"/>
  <c r="I53" i="116"/>
  <c r="F49" i="119"/>
  <c r="U54" i="102"/>
  <c r="F40" i="106"/>
  <c r="I52" i="116"/>
  <c r="I48" i="120"/>
  <c r="AA56" i="124"/>
  <c r="AA55" i="94"/>
  <c r="C39" i="106"/>
  <c r="AG56" i="94"/>
  <c r="E56" i="124"/>
  <c r="R54" i="102"/>
  <c r="D39" i="106"/>
  <c r="X47" i="93"/>
  <c r="O54" i="102"/>
  <c r="L49" i="120"/>
  <c r="I50" i="120"/>
  <c r="AM51" i="96"/>
  <c r="AL56" i="101"/>
  <c r="R48" i="93"/>
  <c r="AG48" i="93"/>
  <c r="AJ56" i="94"/>
  <c r="X48" i="95"/>
  <c r="AJ50" i="96"/>
  <c r="AM49" i="95"/>
  <c r="AJ56" i="101"/>
  <c r="D62" i="107"/>
  <c r="L48" i="120"/>
  <c r="U47" i="93"/>
  <c r="AD56" i="94"/>
  <c r="U48" i="95"/>
  <c r="AA48" i="100"/>
  <c r="AD49" i="100"/>
  <c r="R53" i="102"/>
  <c r="D40" i="106"/>
  <c r="AL51" i="96"/>
  <c r="F50" i="117"/>
  <c r="X62" i="107"/>
  <c r="L56" i="94"/>
  <c r="L55" i="94"/>
  <c r="E49" i="95"/>
  <c r="X50" i="96"/>
  <c r="U62" i="107"/>
  <c r="I49" i="117"/>
  <c r="F48" i="93"/>
  <c r="AL49" i="95"/>
  <c r="X61" i="107"/>
  <c r="I62" i="107"/>
  <c r="E50" i="117"/>
  <c r="U50" i="96"/>
  <c r="D68" i="107"/>
  <c r="F47" i="93"/>
  <c r="I56" i="94"/>
  <c r="X51" i="96"/>
  <c r="I49" i="95"/>
  <c r="E48" i="100"/>
  <c r="F48" i="100"/>
  <c r="I55" i="94"/>
  <c r="O56" i="101"/>
  <c r="I50" i="117"/>
  <c r="C48" i="119"/>
  <c r="AL53" i="102"/>
  <c r="X40" i="106"/>
  <c r="L56" i="124"/>
  <c r="O55" i="94"/>
  <c r="R57" i="101"/>
  <c r="C49" i="100"/>
  <c r="O57" i="101"/>
  <c r="AA49" i="100"/>
  <c r="U39" i="106"/>
  <c r="U40" i="106"/>
  <c r="L61" i="107"/>
  <c r="AA50" i="96"/>
  <c r="AL54" i="102"/>
  <c r="AG62" i="107"/>
  <c r="L49" i="117"/>
  <c r="F48" i="120"/>
  <c r="AD56" i="124"/>
  <c r="I48" i="95"/>
  <c r="F49" i="100"/>
  <c r="AM53" i="102"/>
  <c r="C61" i="107"/>
  <c r="X56" i="94"/>
  <c r="L62" i="107"/>
  <c r="F61" i="107"/>
  <c r="U49" i="95"/>
  <c r="C48" i="93"/>
  <c r="AG61" i="107"/>
  <c r="L53" i="116"/>
  <c r="X56" i="101"/>
  <c r="X48" i="93"/>
  <c r="I48" i="93"/>
  <c r="I49" i="100"/>
  <c r="AD39" i="106"/>
  <c r="C53" i="102"/>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F49" i="117"/>
  <c r="L47" i="93"/>
  <c r="L48" i="95"/>
  <c r="AA51" i="96"/>
  <c r="O61" i="107"/>
  <c r="AA62" i="107"/>
  <c r="L48" i="93"/>
  <c r="I48" i="100"/>
  <c r="U56" i="101"/>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M62" i="107"/>
  <c r="AL61" i="107"/>
  <c r="AJ9" i="60"/>
  <c r="AJ9" i="102"/>
  <c r="AL17" i="106"/>
  <c r="AL25" i="106"/>
  <c r="AL12" i="106"/>
  <c r="AJ10" i="60"/>
  <c r="AL28" i="60"/>
  <c r="AL20" i="60"/>
  <c r="O47" i="93"/>
  <c r="AA56" i="94"/>
  <c r="AL15" i="96"/>
  <c r="AL23" i="96"/>
  <c r="AL11" i="100"/>
  <c r="AL19" i="100"/>
  <c r="AL27" i="100"/>
  <c r="R62" i="107"/>
  <c r="E51" i="94"/>
  <c r="AL15" i="100"/>
  <c r="AL26" i="106"/>
  <c r="R56" i="94"/>
  <c r="I43" i="100"/>
  <c r="E43" i="100"/>
  <c r="C43" i="100"/>
  <c r="R61" i="107"/>
  <c r="AM61" i="107"/>
  <c r="AL17" i="60"/>
  <c r="AJ9" i="106"/>
  <c r="AL18" i="106"/>
  <c r="AJ43" i="107"/>
  <c r="AL25" i="60"/>
  <c r="E48" i="93"/>
  <c r="E55" i="94"/>
  <c r="AL12" i="95"/>
  <c r="AL20" i="95"/>
  <c r="AL28" i="95"/>
  <c r="AL14" i="106"/>
  <c r="AL22" i="106"/>
  <c r="AL30" i="106"/>
  <c r="AJ62" i="107"/>
  <c r="AK31" i="107"/>
  <c r="AL31" i="107" s="1"/>
  <c r="AI10" i="116"/>
  <c r="I51" i="117"/>
  <c r="AH9" i="119"/>
  <c r="AI9" i="119"/>
  <c r="AH9" i="120"/>
  <c r="X56" i="124"/>
  <c r="X57" i="124"/>
  <c r="U57" i="124"/>
  <c r="AI10" i="124"/>
  <c r="AJ10" i="124"/>
  <c r="AH10" i="124"/>
  <c r="D56" i="124"/>
  <c r="C49" i="117"/>
  <c r="AH9" i="117"/>
  <c r="AI10" i="119"/>
  <c r="AJ10" i="119"/>
  <c r="AK31" i="119"/>
  <c r="AL31" i="119" s="1"/>
  <c r="E51" i="117"/>
  <c r="E50" i="120"/>
  <c r="AH10" i="116"/>
  <c r="AI9" i="117"/>
  <c r="AL14" i="117"/>
  <c r="AJ9" i="119"/>
  <c r="AL14" i="119"/>
  <c r="F48" i="119"/>
  <c r="E49" i="119"/>
  <c r="AL30" i="124"/>
  <c r="AH9" i="124"/>
  <c r="AL17" i="124"/>
  <c r="AL12" i="124"/>
  <c r="AL28" i="124"/>
  <c r="AJ56" i="124"/>
  <c r="AI9" i="124"/>
  <c r="AL18" i="124"/>
  <c r="E57" i="124"/>
  <c r="AL25" i="124"/>
  <c r="AJ9" i="124"/>
  <c r="AM40" i="116" l="1"/>
  <c r="AM43" i="116" s="1" a="1"/>
  <c r="AM43" i="116" s="1"/>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<sst xmlns="http://schemas.openxmlformats.org/spreadsheetml/2006/main" count="2884" uniqueCount="373">
  <si>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</si>
  <si>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</si>
  <si>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</si>
  <si>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</si>
  <si>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</si>
  <si>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</si>
  <si>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</si>
  <si>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</si>
  <si>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</si>
  <si>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</si>
  <si>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</si>
  <si>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</si>
  <si>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</si>
  <si>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</si>
  <si>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</si>
  <si>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</si>
  <si>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</si>
  <si>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</si>
  <si>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</si>
  <si>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</si>
  <si>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</si>
  <si>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</si>
  <si>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</si>
  <si>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</si>
  <si>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</si>
  <si>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</si>
  <si>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</si>
  <si>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</si>
  <si>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</si>
  <si>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</si>
  <si>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</si>
  <si>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</si>
  <si>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</si>
  <si>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</si>
  <si>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</si>
  <si>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</si>
  <si>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</si>
  <si>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</si>
  <si>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</si>
  <si>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</si>
  <si>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</si>
  <si>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</si>
  <si>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</si>
  <si>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</si>
  <si>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</si>
  <si>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</si>
  <si>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</si>
  <si>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</si>
  <si>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</si>
  <si>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</si>
  <si>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</si>
  <si>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</si>
  <si>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</si>
  <si>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</si>
  <si>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</si>
  <si>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</si>
  <si>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</si>
  <si>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</si>
  <si>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</si>
  <si>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</si>
  <si>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</si>
  <si>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</si>
  <si>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</si>
  <si>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</si>
  <si>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</si>
  <si>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</si>
  <si>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</si>
  <si>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</si>
  <si>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</si>
  <si>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</si>
  <si>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</si>
  <si>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</si>
  <si>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</si>
  <si>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</si>
  <si>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</si>
  <si>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</si>
  <si>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</si>
  <si>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</si>
  <si>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</si>
  <si>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</si>
  <si>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</si>
  <si>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</si>
  <si>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</si>
  <si>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</si>
  <si>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</si>
  <si>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</si>
  <si>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</si>
  <si>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</si>
  <si>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</si>
  <si>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</si>
  <si>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</si>
  <si>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</si>
  <si>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</si>
  <si>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</si>
  <si>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</si>
  <si>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</si>
  <si>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</si>
  <si>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</si>
  <si>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</si>
  <si>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</si>
  <si>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</si>
  <si>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</si>
  <si>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</si>
  <si>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</si>
  <si>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</si>
  <si>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</si>
  <si>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</si>
  <si>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</si>
  <si>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</si>
  <si>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</si>
  <si>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</si>
  <si>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</si>
  <si>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</si>
  <si>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</si>
  <si>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</si>
  <si>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</si>
  <si>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</si>
  <si>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</si>
  <si>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</si>
  <si>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</si>
  <si>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</si>
  <si>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</si>
  <si>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</si>
  <si>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</si>
  <si>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</si>
  <si>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</si>
  <si>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</si>
  <si>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</si>
  <si>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</si>
  <si>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</si>
  <si>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</si>
  <si>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</si>
  <si>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</si>
  <si>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</si>
  <si>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</si>
  <si>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</si>
  <si>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</si>
  <si>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</si>
  <si>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</si>
  <si>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</si>
  <si>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</si>
  <si>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</si>
  <si>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</si>
  <si>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</si>
  <si>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</si>
  <si>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</si>
  <si>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</si>
  <si>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</si>
  <si>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</si>
  <si>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</si>
  <si>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</si>
  <si>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</si>
  <si>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</si>
  <si>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</si>
  <si>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</si>
  <si>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</si>
  <si>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</si>
  <si>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</si>
  <si>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</si>
  <si>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</si>
  <si>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</si>
  <si>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</si>
  <si>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</si>
  <si>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</si>
  <si>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</si>
  <si>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</si>
  <si>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</si>
  <si>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</si>
  <si>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</si>
  <si>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</si>
  <si>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</si>
  <si>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</si>
  <si>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</si>
  <si>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</si>
  <si>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</si>
  <si>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</si>
  <si>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</si>
  <si>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</si>
  <si>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</si>
  <si>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</si>
  <si>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</si>
  <si>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</si>
  <si>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</si>
  <si>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</si>
  <si>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</si>
  <si>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</si>
  <si>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</si>
  <si>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</si>
  <si>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</si>
  <si>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</si>
  <si>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</si>
  <si>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</si>
  <si>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</si>
  <si>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</si>
  <si>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</si>
  <si>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</si>
  <si>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</si>
  <si>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</si>
  <si>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</si>
  <si>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</si>
  <si>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</si>
  <si>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</si>
  <si>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</si>
  <si>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</si>
  <si>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</si>
  <si>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</si>
  <si>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</si>
  <si>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</si>
  <si>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</si>
  <si>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</si>
  <si>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</si>
  <si>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</si>
  <si>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</si>
  <si>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</si>
  <si>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</si>
  <si>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</si>
  <si>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</si>
  <si>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</si>
  <si>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</si>
  <si>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</si>
  <si>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</si>
  <si>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</si>
  <si>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</si>
  <si>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</si>
  <si>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</si>
  <si>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</si>
  <si>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</si>
  <si>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</si>
  <si>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</si>
  <si>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</si>
  <si>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</si>
  <si>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</si>
  <si>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</si>
  <si>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</si>
  <si>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</si>
  <si>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</si>
  <si>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</si>
  <si>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</si>
  <si>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</si>
  <si>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</si>
  <si>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</si>
  <si>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</si>
  <si>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</si>
  <si>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</si>
  <si>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</si>
  <si>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</si>
  <si>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r>
      <t>(</t>
    </r>
    <r>
      <rPr>
        <sz val="10"/>
        <color rgb="FFFF0000"/>
        <rFont val="ＭＳ ゴシック"/>
        <family val="3"/>
        <charset val="128"/>
      </rPr>
      <t>4</t>
    </r>
    <r>
      <rPr>
        <sz val="10"/>
        <color theme="1"/>
        <rFont val="ＭＳ ゴシック"/>
        <family val="3"/>
        <charset val="128"/>
      </rPr>
      <t>)事業所における常勤の従業者が勤務すべき時間数</t>
    </r>
    <rPh sb="3" eb="6">
      <t>ジギョウショ</t>
    </rPh>
    <rPh sb="10" eb="12">
      <t>ジョウキン</t>
    </rPh>
    <rPh sb="13" eb="16">
      <t>ジュウギョウシャ</t>
    </rPh>
    <rPh sb="17" eb="19">
      <t>キンム</t>
    </rPh>
    <rPh sb="22" eb="24">
      <t>ジカン</t>
    </rPh>
    <rPh sb="24" eb="25">
      <t>スウ</t>
    </rPh>
    <phoneticPr fontId="1"/>
  </si>
  <si>
    <r>
      <t>(</t>
    </r>
    <r>
      <rPr>
        <sz val="9"/>
        <color rgb="FFFF0000"/>
        <rFont val="ＭＳ ゴシック"/>
        <family val="3"/>
        <charset val="128"/>
      </rPr>
      <t>5</t>
    </r>
    <r>
      <rPr>
        <sz val="9"/>
        <rFont val="ＭＳ ゴシック"/>
        <family val="3"/>
        <charset val="128"/>
      </rPr>
      <t>)職種</t>
    </r>
    <rPh sb="3" eb="5">
      <t>ショクシュ</t>
    </rPh>
    <phoneticPr fontId="8"/>
  </si>
  <si>
    <r>
      <t>(</t>
    </r>
    <r>
      <rPr>
        <sz val="9"/>
        <color rgb="FFFF0000"/>
        <rFont val="ＭＳ ゴシック"/>
        <family val="3"/>
        <charset val="128"/>
      </rPr>
      <t>6</t>
    </r>
    <r>
      <rPr>
        <sz val="9"/>
        <rFont val="ＭＳ ゴシック"/>
        <family val="3"/>
        <charset val="128"/>
      </rPr>
      <t>)勤務形態</t>
    </r>
    <rPh sb="3" eb="5">
      <t>キンム</t>
    </rPh>
    <rPh sb="5" eb="7">
      <t>ケイタイ</t>
    </rPh>
    <phoneticPr fontId="8"/>
  </si>
  <si>
    <r>
      <t>(</t>
    </r>
    <r>
      <rPr>
        <sz val="9"/>
        <color rgb="FFFF0000"/>
        <rFont val="ＭＳ ゴシック"/>
        <family val="3"/>
        <charset val="128"/>
      </rPr>
      <t>7</t>
    </r>
    <r>
      <rPr>
        <sz val="9"/>
        <rFont val="ＭＳ ゴシック"/>
        <family val="3"/>
        <charset val="128"/>
      </rPr>
      <t>)資格</t>
    </r>
    <rPh sb="3" eb="5">
      <t>シカク</t>
    </rPh>
    <phoneticPr fontId="8"/>
  </si>
  <si>
    <r>
      <t>(</t>
    </r>
    <r>
      <rPr>
        <sz val="9"/>
        <color rgb="FFFF0000"/>
        <rFont val="ＭＳ ゴシック"/>
        <family val="3"/>
        <charset val="128"/>
      </rPr>
      <t>8</t>
    </r>
    <r>
      <rPr>
        <sz val="9"/>
        <rFont val="ＭＳ ゴシック"/>
        <family val="3"/>
        <charset val="128"/>
      </rPr>
      <t>)氏名</t>
    </r>
    <rPh sb="3" eb="5">
      <t>シメイ</t>
    </rPh>
    <phoneticPr fontId="8"/>
  </si>
  <si>
    <r>
      <t>(</t>
    </r>
    <r>
      <rPr>
        <sz val="9"/>
        <color rgb="FFFF0000"/>
        <rFont val="ＭＳ ゴシック"/>
        <family val="3"/>
        <charset val="128"/>
      </rPr>
      <t>9</t>
    </r>
    <r>
      <rPr>
        <sz val="9"/>
        <rFont val="ＭＳ ゴシック"/>
        <family val="3"/>
        <charset val="128"/>
      </rPr>
      <t>)</t>
    </r>
    <phoneticPr fontId="8"/>
  </si>
  <si>
    <r>
      <t>(</t>
    </r>
    <r>
      <rPr>
        <sz val="9"/>
        <color rgb="FFFF0000"/>
        <rFont val="ＭＳ ゴシック"/>
        <family val="3"/>
        <charset val="128"/>
      </rPr>
      <t>10</t>
    </r>
    <r>
      <rPr>
        <sz val="9"/>
        <rFont val="ＭＳ ゴシック"/>
        <family val="3"/>
        <charset val="128"/>
      </rPr>
      <t>)勤務時間数合計</t>
    </r>
    <rPh sb="4" eb="6">
      <t>キンム</t>
    </rPh>
    <rPh sb="6" eb="8">
      <t>ジカン</t>
    </rPh>
    <rPh sb="8" eb="9">
      <t>スウ</t>
    </rPh>
    <rPh sb="9" eb="11">
      <t>ゴウケイ</t>
    </rPh>
    <phoneticPr fontId="8"/>
  </si>
  <si>
    <r>
      <t>(</t>
    </r>
    <r>
      <rPr>
        <sz val="9"/>
        <color rgb="FFFF0000"/>
        <rFont val="ＭＳ ゴシック"/>
        <family val="3"/>
        <charset val="128"/>
      </rPr>
      <t>11</t>
    </r>
    <r>
      <rPr>
        <sz val="9"/>
        <rFont val="ＭＳ ゴシック"/>
        <family val="3"/>
        <charset val="128"/>
      </rPr>
      <t>)週平均の勤務時間数</t>
    </r>
    <rPh sb="4" eb="7">
      <t>シュウヘイキン</t>
    </rPh>
    <rPh sb="8" eb="10">
      <t>キンム</t>
    </rPh>
    <rPh sb="10" eb="12">
      <t>ジカン</t>
    </rPh>
    <rPh sb="12" eb="13">
      <t>スウ</t>
    </rPh>
    <phoneticPr fontId="8"/>
  </si>
  <si>
    <r>
      <t>(</t>
    </r>
    <r>
      <rPr>
        <sz val="10"/>
        <color rgb="FFFF0000"/>
        <rFont val="ＭＳ ゴシック"/>
        <family val="3"/>
        <charset val="128"/>
      </rPr>
      <t>12</t>
    </r>
    <r>
      <rPr>
        <sz val="10"/>
        <rFont val="ＭＳ ゴシック"/>
        <family val="3"/>
        <charset val="128"/>
      </rPr>
      <t>)兼務状況
（兼務先／兼務する職務の内容）等</t>
    </r>
    <phoneticPr fontId="8"/>
  </si>
  <si>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</si>
  <si>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</si>
  <si>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</si>
  <si>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</si>
  <si>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</si>
  <si>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r>
      <t>　(</t>
    </r>
    <r>
      <rPr>
        <sz val="9"/>
        <color rgb="FFFF0000"/>
        <rFont val="ＭＳ ゴシック"/>
        <family val="3"/>
        <charset val="128"/>
      </rPr>
      <t>4</t>
    </r>
    <r>
      <rPr>
        <sz val="9"/>
        <rFont val="ＭＳ ゴシック"/>
        <family val="3"/>
        <charset val="128"/>
      </rPr>
      <t>) 事業所における常勤の従業者が勤務すべき時間数を入力してください。</t>
    </r>
    <rPh sb="5" eb="8">
      <t>ジギョウショ</t>
    </rPh>
    <rPh sb="12" eb="14">
      <t>ジョウキン</t>
    </rPh>
    <rPh sb="15" eb="18">
      <t>ジュウギョウシャ</t>
    </rPh>
    <rPh sb="19" eb="21">
      <t>キンム</t>
    </rPh>
    <rPh sb="24" eb="26">
      <t>ジカン</t>
    </rPh>
    <rPh sb="26" eb="27">
      <t>スウ</t>
    </rPh>
    <rPh sb="28" eb="30">
      <t>ニュウリョク</t>
    </rPh>
    <phoneticPr fontId="1"/>
  </si>
  <si>
    <r>
      <t>　(</t>
    </r>
    <r>
      <rPr>
        <sz val="9"/>
        <color rgb="FFFF0000"/>
        <rFont val="ＭＳ ゴシック"/>
        <family val="3"/>
        <charset val="128"/>
      </rPr>
      <t>5</t>
    </r>
    <r>
      <rPr>
        <sz val="9"/>
        <rFont val="ＭＳ ゴシック"/>
        <family val="3"/>
        <charset val="128"/>
      </rPr>
      <t>) 従業者の職種を入力してください。</t>
    </r>
    <rPh sb="5" eb="8">
      <t>ジュウギョウシャ</t>
    </rPh>
    <rPh sb="9" eb="11">
      <t>ショクシュ</t>
    </rPh>
    <rPh sb="12" eb="14">
      <t>ニュウリョク</t>
    </rPh>
    <phoneticPr fontId="1"/>
  </si>
  <si>
    <r>
      <t>　(</t>
    </r>
    <r>
      <rPr>
        <sz val="9"/>
        <color rgb="FFFF0000"/>
        <rFont val="ＭＳ ゴシック"/>
        <family val="3"/>
        <charset val="128"/>
      </rPr>
      <t>6</t>
    </r>
    <r>
      <rPr>
        <sz val="9"/>
        <rFont val="ＭＳ ゴシック"/>
        <family val="3"/>
        <charset val="128"/>
      </rPr>
      <t>) 従業者の勤務形態について、下記のうち該当する区分の記号を入力してください。</t>
    </r>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</si>
  <si>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r>
      <t>　(</t>
    </r>
    <r>
      <rPr>
        <sz val="9"/>
        <color rgb="FFFF0000"/>
        <rFont val="ＭＳ ゴシック"/>
        <family val="3"/>
        <charset val="128"/>
      </rPr>
      <t>7</t>
    </r>
    <r>
      <rPr>
        <sz val="9"/>
        <rFont val="ＭＳ ゴシック"/>
        <family val="3"/>
        <charset val="128"/>
      </rPr>
      <t>) 従業者の保有する資格を入力してください。</t>
    </r>
    <rPh sb="5" eb="8">
      <t>ジュウギョウシャ</t>
    </rPh>
    <rPh sb="9" eb="11">
      <t>ホユウ</t>
    </rPh>
    <rPh sb="13" eb="15">
      <t>シカク</t>
    </rPh>
    <rPh sb="16" eb="18">
      <t>ニュウリョク</t>
    </rPh>
    <phoneticPr fontId="1"/>
  </si>
  <si>
    <r>
      <t>　(</t>
    </r>
    <r>
      <rPr>
        <sz val="9"/>
        <color rgb="FFFF0000"/>
        <rFont val="ＭＳ ゴシック"/>
        <family val="3"/>
        <charset val="128"/>
      </rPr>
      <t>8</t>
    </r>
    <r>
      <rPr>
        <sz val="9"/>
        <rFont val="ＭＳ ゴシック"/>
        <family val="3"/>
        <charset val="128"/>
      </rPr>
      <t>) 従業者の氏名を記入してください。</t>
    </r>
    <rPh sb="5" eb="8">
      <t>ジュウギョウシャ</t>
    </rPh>
    <rPh sb="9" eb="11">
      <t>シメイ</t>
    </rPh>
    <rPh sb="12" eb="14">
      <t>キニュウ</t>
    </rPh>
    <phoneticPr fontId="1"/>
  </si>
  <si>
    <r>
      <t>　(</t>
    </r>
    <r>
      <rPr>
        <sz val="9"/>
        <color rgb="FFFF0000"/>
        <rFont val="ＭＳ ゴシック"/>
        <family val="3"/>
        <charset val="128"/>
      </rPr>
      <t>9</t>
    </r>
    <r>
      <rPr>
        <sz val="9"/>
        <rFont val="ＭＳ ゴシック"/>
        <family val="3"/>
        <charset val="128"/>
      </rPr>
      <t>) 申請する事業に係る従業者（管理者を含む。）の1ヶ月分の勤務時間を入力してください。</t>
    </r>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</si>
  <si>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r>
      <t>　(</t>
    </r>
    <r>
      <rPr>
        <sz val="9"/>
        <color rgb="FFFF0000"/>
        <rFont val="ＭＳ ゴシック"/>
        <family val="3"/>
        <charset val="128"/>
      </rPr>
      <t>9・10</t>
    </r>
    <r>
      <rPr>
        <sz val="9"/>
        <rFont val="ＭＳ ゴシック"/>
        <family val="3"/>
        <charset val="128"/>
      </rPr>
      <t>) 常勤の職員の休暇等については、その期間が暦年で１月を超えるものでない限り、常勤換算の計算上は勤務したものとみなすことができます。</t>
    </r>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</si>
  <si>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r>
      <t>　(</t>
    </r>
    <r>
      <rPr>
        <sz val="9"/>
        <color rgb="FFFF0000"/>
        <rFont val="ＭＳ ゴシック"/>
        <family val="3"/>
        <charset val="128"/>
      </rPr>
      <t>10</t>
    </r>
    <r>
      <rPr>
        <sz val="9"/>
        <rFont val="ＭＳ ゴシック"/>
        <family val="3"/>
        <charset val="128"/>
      </rPr>
      <t>) 従業者ごとに、合計勤務時間数を入力してください。</t>
    </r>
    <rPh sb="6" eb="9">
      <t>ジュウギョウシャ</t>
    </rPh>
    <rPh sb="13" eb="15">
      <t>ゴウケイ</t>
    </rPh>
    <rPh sb="15" eb="17">
      <t>キンム</t>
    </rPh>
    <rPh sb="17" eb="20">
      <t>ジカンスウ</t>
    </rPh>
    <rPh sb="21" eb="23">
      <t>ニュウリョク</t>
    </rPh>
    <phoneticPr fontId="1"/>
  </si>
  <si>
    <r>
      <t>　(</t>
    </r>
    <r>
      <rPr>
        <sz val="9"/>
        <color rgb="FFFF0000"/>
        <rFont val="ＭＳ ゴシック"/>
        <family val="3"/>
        <charset val="128"/>
      </rPr>
      <t>11</t>
    </r>
    <r>
      <rPr>
        <sz val="9"/>
        <rFont val="ＭＳ ゴシック"/>
        <family val="3"/>
        <charset val="128"/>
      </rPr>
      <t>) 従業者ごとに、週平均の勤務時間数を入力してください。</t>
    </r>
    <rPh sb="6" eb="9">
      <t>ジュウギョウシャ</t>
    </rPh>
    <rPh sb="13" eb="16">
      <t>シュウヘイキン</t>
    </rPh>
    <rPh sb="17" eb="19">
      <t>キンム</t>
    </rPh>
    <rPh sb="19" eb="22">
      <t>ジカンスウ</t>
    </rPh>
    <rPh sb="23" eb="25">
      <t>ニュウリョク</t>
    </rPh>
    <phoneticPr fontId="1"/>
  </si>
  <si>
    <r>
      <t>　(</t>
    </r>
    <r>
      <rPr>
        <sz val="9"/>
        <color rgb="FFFF0000"/>
        <rFont val="ＭＳ ゴシック"/>
        <family val="3"/>
        <charset val="128"/>
      </rPr>
      <t>12</t>
    </r>
    <r>
      <rPr>
        <sz val="9"/>
        <rFont val="ＭＳ ゴシック"/>
        <family val="3"/>
        <charset val="128"/>
      </rPr>
      <t>) 申請する事業所以外の事業所・施設との兼務がある場合は、兼務先の事業所・施設の名称、兼務する職務の内容について記入してください。</t>
    </r>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</si>
  <si>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r>
      <t xml:space="preserve"> </t>
    </r>
    <r>
      <rPr>
        <sz val="9"/>
        <color rgb="FFFF0000"/>
        <rFont val="ＭＳ ゴシック"/>
        <family val="3"/>
        <charset val="128"/>
      </rPr>
      <t>・</t>
    </r>
    <r>
      <rPr>
        <sz val="9"/>
        <rFont val="ＭＳ ゴシック"/>
        <family val="3"/>
        <charset val="128"/>
      </rPr>
      <t>本表には計算式を設定していますが、結果に誤りがないかご確認ください。</t>
    </r>
    <rPh sb="2" eb="4">
      <t>ホンヒョウ</t>
    </rPh>
    <rPh sb="6" eb="9">
      <t>ケイサンシキ</t>
    </rPh>
    <rPh sb="10" eb="12">
      <t>セッテイ</t>
    </rPh>
    <rPh sb="19" eb="21">
      <t>ケッカ</t>
    </rPh>
    <rPh sb="22" eb="23">
      <t>アヤマ</t>
    </rPh>
    <rPh sb="29" eb="31">
      <t>カクニン</t>
    </rPh>
    <phoneticPr fontId="8"/>
  </si>
  <si>
    <r>
      <t xml:space="preserve"> </t>
    </r>
    <r>
      <rPr>
        <sz val="9"/>
        <color rgb="FFFF0000"/>
        <rFont val="ＭＳ ゴシック"/>
        <family val="3"/>
        <charset val="128"/>
      </rPr>
      <t>・</t>
    </r>
    <r>
      <rPr>
        <sz val="9"/>
        <rFont val="ＭＳ ゴシック"/>
        <family val="3"/>
        <charset val="128"/>
      </rPr>
      <t>必要項目を満たしていれば、各事業所で使用するシフト表等をもって代替書類として差し支えありません。</t>
    </r>
    <phoneticPr fontId="8"/>
  </si>
  <si>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</si>
  <si>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</si>
  <si>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</si>
  <si>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r>
      <t>　(</t>
    </r>
    <r>
      <rPr>
        <sz val="9"/>
        <color rgb="FFFF0000"/>
        <rFont val="ＭＳ ゴシック"/>
        <family val="3"/>
        <charset val="128"/>
      </rPr>
      <t>11</t>
    </r>
    <r>
      <rPr>
        <sz val="9"/>
        <rFont val="ＭＳ ゴシック"/>
        <family val="3"/>
        <charset val="128"/>
      </rPr>
      <t>) 従業者ごとに、合計勤務時間数を入力してください。</t>
    </r>
    <rPh sb="6" eb="9">
      <t>ジュウギョウシャ</t>
    </rPh>
    <rPh sb="13" eb="15">
      <t>ゴウケイ</t>
    </rPh>
    <rPh sb="15" eb="17">
      <t>キンム</t>
    </rPh>
    <rPh sb="17" eb="20">
      <t>ジカンスウ</t>
    </rPh>
    <rPh sb="21" eb="23">
      <t>ニュウリョク</t>
    </rPh>
    <phoneticPr fontId="1"/>
  </si>
  <si>
    <r>
      <t>　(</t>
    </r>
    <r>
      <rPr>
        <sz val="9"/>
        <color rgb="FFFF0000"/>
        <rFont val="ＭＳ ゴシック"/>
        <family val="3"/>
        <charset val="128"/>
      </rPr>
      <t>12</t>
    </r>
    <r>
      <rPr>
        <sz val="9"/>
        <rFont val="ＭＳ ゴシック"/>
        <family val="3"/>
        <charset val="128"/>
      </rPr>
      <t>) 従業者ごとに、週平均の勤務時間数を入力してください。</t>
    </r>
    <rPh sb="6" eb="9">
      <t>ジュウギョウシャ</t>
    </rPh>
    <rPh sb="13" eb="16">
      <t>シュウヘイキン</t>
    </rPh>
    <rPh sb="17" eb="19">
      <t>キンム</t>
    </rPh>
    <rPh sb="19" eb="22">
      <t>ジカンスウ</t>
    </rPh>
    <rPh sb="23" eb="25">
      <t>ニュウリョク</t>
    </rPh>
    <phoneticPr fontId="1"/>
  </si>
  <si>
    <r>
      <t>　(</t>
    </r>
    <r>
      <rPr>
        <sz val="9"/>
        <color rgb="FFFF0000"/>
        <rFont val="ＭＳ ゴシック"/>
        <family val="3"/>
        <charset val="128"/>
      </rPr>
      <t>13</t>
    </r>
    <r>
      <rPr>
        <sz val="9"/>
        <rFont val="ＭＳ ゴシック"/>
        <family val="3"/>
        <charset val="128"/>
      </rPr>
      <t>) 申請する事業所以外の事業所・施設との兼務がある場合は、兼務先の事業所・施設の名称、兼務する職務の内容について記入してください。</t>
    </r>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</si>
  <si>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</si>
  <si>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</si>
  <si>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</si>
  <si>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</si>
  <si>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</si>
  <si>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</si>
  <si>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</si>
  <si>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</si>
  <si>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</si>
  <si>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</si>
  <si>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</si>
  <si>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</si>
  <si>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</si>
  <si>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</si>
  <si>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</si>
  <si>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</si>
  <si>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</si>
  <si>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</si>
  <si>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</si>
  <si>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</si>
  <si>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</si>
  <si>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</si>
  <si>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</si>
  <si>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</si>
  <si>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</si>
  <si>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</si>
  <si>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</si>
  <si>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</si>
  <si>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</si>
  <si>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</si>
  <si>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</si>
  <si>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</si>
  <si>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</si>
  <si>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</si>
  <si>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</si>
  <si>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</si>
  <si>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</si>
  <si>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</si>
  <si>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</si>
  <si>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</si>
  <si>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</si>
  <si>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児童発達支援・放課後等デイサービス</t>
    <rPh sb="0" eb="2">
      <t>ジドウ</t>
    </rPh>
    <rPh sb="2" eb="4">
      <t>ハッタツ</t>
    </rPh>
    <rPh sb="4" eb="6">
      <t>シエン</t>
    </rPh>
    <rPh sb="7" eb="11">
      <t>ホウカゴトウ</t>
    </rPh>
    <phoneticPr fontId="1"/>
  </si>
  <si>
    <t>児童指導員</t>
    <rPh sb="0" eb="2">
      <t>ジドウ</t>
    </rPh>
    <rPh sb="2" eb="5">
      <t>シドウイン</t>
    </rPh>
    <phoneticPr fontId="3"/>
  </si>
  <si>
    <t>保育士</t>
    <rPh sb="0" eb="3">
      <t>ホイクシ</t>
    </rPh>
    <phoneticPr fontId="3"/>
  </si>
  <si>
    <t>その他職員</t>
    <rPh sb="2" eb="3">
      <t>タ</t>
    </rPh>
    <rPh sb="3" eb="5">
      <t>ショクイン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</si>
  <si>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</si>
  <si>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</si>
  <si>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</si>
  <si>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</si>
  <si>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</si>
  <si>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</si>
  <si>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</si>
  <si>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</si>
  <si>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</si>
  <si>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医療型障害児入所施設</t>
    <rPh sb="0" eb="2">
      <t>イリョウ</t>
    </rPh>
    <rPh sb="2" eb="3">
      <t>ガタ</t>
    </rPh>
    <rPh sb="3" eb="6">
      <t>ショウガイジ</t>
    </rPh>
    <rPh sb="6" eb="8">
      <t>ニュウショ</t>
    </rPh>
    <rPh sb="8" eb="10">
      <t>シセツ</t>
    </rPh>
    <phoneticPr fontId="1"/>
  </si>
  <si>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</si>
  <si>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</si>
  <si>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</si>
  <si>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</si>
  <si>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</si>
  <si>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</si>
  <si>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</si>
  <si>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</si>
  <si>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</si>
  <si>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</si>
  <si>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</si>
  <si>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</si>
  <si>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</si>
  <si>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</si>
  <si>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</si>
  <si>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</si>
  <si>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</si>
  <si>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</si>
  <si>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</si>
  <si>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</si>
  <si>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</si>
  <si>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</si>
  <si>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</si>
  <si>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</si>
  <si>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</si>
  <si>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</si>
  <si>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勤務形態</t>
    <rPh sb="0" eb="4">
      <t>キンムケイタイ</t>
    </rPh>
    <phoneticPr fontId="31"/>
  </si>
  <si>
    <t>※適宜修正追加</t>
    <rPh sb="1" eb="7">
      <t>テキギシュウセイツイカ</t>
    </rPh>
    <phoneticPr fontId="31"/>
  </si>
  <si>
    <t>例）A＝8:30～17:30</t>
    <rPh sb="0" eb="1">
      <t>レイ</t>
    </rPh>
    <phoneticPr fontId="31"/>
  </si>
  <si>
    <t>例）B＝8:00～12:00</t>
    <rPh sb="0" eb="1">
      <t>レイ</t>
    </rPh>
    <phoneticPr fontId="31"/>
  </si>
  <si>
    <t>A</t>
    <phoneticPr fontId="8"/>
  </si>
  <si>
    <t>B</t>
    <phoneticPr fontId="8"/>
  </si>
  <si>
    <t>勤務形態の区分</t>
    <phoneticPr fontId="3"/>
  </si>
  <si>
    <t>※第１週の実際の勤務形態（勤務時間帯）を記載するか、実際に使用するシフト表を添付してください。</t>
    <rPh sb="1" eb="2">
      <t>ダイ</t>
    </rPh>
    <rPh sb="3" eb="4">
      <t>シュウ</t>
    </rPh>
    <rPh sb="5" eb="7">
      <t>ジッサイ</t>
    </rPh>
    <rPh sb="8" eb="12">
      <t>キンムケイタイ</t>
    </rPh>
    <rPh sb="13" eb="18">
      <t>キンムジカンタイ</t>
    </rPh>
    <rPh sb="20" eb="22">
      <t>キサイ</t>
    </rPh>
    <rPh sb="26" eb="28">
      <t>ジッサイ</t>
    </rPh>
    <rPh sb="29" eb="31">
      <t>シヨウ</t>
    </rPh>
    <rPh sb="36" eb="37">
      <t>ヒョウ</t>
    </rPh>
    <rPh sb="38" eb="40">
      <t>テンプ</t>
    </rPh>
    <phoneticPr fontId="8"/>
  </si>
  <si>
    <t>管理者</t>
  </si>
  <si>
    <t>就労選択支援員</t>
  </si>
  <si>
    <t>-</t>
  </si>
  <si>
    <t>サービス管理責任者</t>
  </si>
  <si>
    <t>職業指導員</t>
  </si>
  <si>
    <t>就労定着支援員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</si>
</sst>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3">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6"/>
      <name val="游ゴシック"/>
      <family val="3"/>
      <charset val="128"/>
      <scheme val="minor"/>
    </font>
    <font>
      <sz val="10"/>
      <color rgb="FFFF0000"/>
      <name val="ＭＳ ゴシック"/>
      <family val="3"/>
      <charset val="128"/>
    </font>
  </fonts>
  <fills count="10">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rgb="FFFFFF00"/>
        <bgColor indexed="64"/>
      </patternFill>
    </fill>
    <fill>
      <patternFill patternType="solid">
        <fgColor theme="1" tint="0.499984740745262"/>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20">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5" fillId="3" borderId="28" xfId="7" applyFont="1" applyFill="1" applyBorder="1" applyAlignment="1">
      <alignment horizontal="left" vertical="center"/>
    </xf>
    <xf numFmtId="0" fontId="29" fillId="4" borderId="17" xfId="7" applyFont="1" applyFill="1" applyBorder="1" applyAlignment="1">
      <alignment horizontal="right" vertical="center"/>
    </xf>
    <xf numFmtId="0" fontId="19" fillId="8" borderId="0" xfId="0" applyFont="1" applyFill="1">
      <alignment vertical="center"/>
    </xf>
    <xf numFmtId="0" fontId="32" fillId="8" borderId="0" xfId="0" applyFont="1" applyFill="1" applyAlignment="1">
      <alignment horizontal="right" vertical="center"/>
    </xf>
    <xf numFmtId="0" fontId="32" fillId="6" borderId="17" xfId="0" applyFont="1" applyFill="1" applyBorder="1">
      <alignment vertical="center"/>
    </xf>
    <xf numFmtId="0" fontId="32" fillId="8" borderId="0" xfId="0" applyFont="1" applyFill="1">
      <alignment vertical="center"/>
    </xf>
    <xf numFmtId="0" fontId="32" fillId="8" borderId="0" xfId="7" applyFont="1" applyFill="1" applyAlignment="1">
      <alignment horizontal="right" vertical="center"/>
    </xf>
    <xf numFmtId="0" fontId="2" fillId="5" borderId="17" xfId="7" applyFont="1" applyFill="1" applyBorder="1" applyAlignment="1">
      <alignment horizontal="center" vertical="center"/>
    </xf>
    <xf numFmtId="0" fontId="2" fillId="9" borderId="25" xfId="7" applyFont="1" applyFill="1" applyBorder="1">
      <alignment vertical="center"/>
    </xf>
    <xf numFmtId="0" fontId="2" fillId="9" borderId="23" xfId="7" applyFont="1" applyFill="1" applyBorder="1">
      <alignment vertical="center"/>
    </xf>
    <xf numFmtId="0" fontId="2" fillId="9" borderId="16" xfId="7" applyFont="1" applyFill="1" applyBorder="1">
      <alignment vertical="center"/>
    </xf>
    <xf numFmtId="177" fontId="2" fillId="0" borderId="17" xfId="7" applyNumberFormat="1" applyFont="1" applyBorder="1" applyAlignment="1">
      <alignment horizontal="center" vertical="center"/>
    </xf>
    <xf numFmtId="178" fontId="2" fillId="0" borderId="17" xfId="7" applyNumberFormat="1" applyFont="1" applyBorder="1" applyAlignment="1">
      <alignment horizontal="center" vertical="center"/>
    </xf>
    <xf numFmtId="0" fontId="18" fillId="4" borderId="17" xfId="7" applyFont="1" applyFill="1" applyBorder="1" applyAlignment="1">
      <alignment horizontal="center" vertical="center"/>
    </xf>
    <xf numFmtId="0" fontId="2" fillId="0" borderId="3" xfId="7" applyFont="1" applyBorder="1">
      <alignment vertical="center"/>
    </xf>
    <xf numFmtId="0" fontId="12" fillId="0" borderId="4" xfId="7" applyFont="1" applyBorder="1">
      <alignment vertical="center"/>
    </xf>
    <xf numFmtId="0" fontId="12" fillId="0" borderId="21" xfId="7" applyFont="1" applyBorder="1">
      <alignment vertical="center"/>
    </xf>
    <xf numFmtId="0" fontId="2" fillId="0" borderId="19" xfId="7" applyFont="1" applyBorder="1">
      <alignment vertical="center"/>
    </xf>
    <xf numFmtId="0" fontId="12" fillId="0" borderId="37" xfId="7" applyFont="1" applyBorder="1">
      <alignment vertical="center"/>
    </xf>
    <xf numFmtId="0" fontId="2" fillId="0" borderId="9" xfId="7" applyFont="1" applyBorder="1">
      <alignment vertical="center"/>
    </xf>
    <xf numFmtId="0" fontId="5" fillId="0" borderId="10" xfId="7" applyFont="1" applyBorder="1">
      <alignment vertical="center"/>
    </xf>
    <xf numFmtId="0" fontId="5" fillId="0" borderId="24" xfId="7" applyFont="1" applyBorder="1">
      <alignmen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xf numFmtId="0" fontId="6" fillId="0" borderId="26" xfId="5" applyBorder="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0" xfId="5" applyFont="1" applyAlignment="1">
      <alignment horizontal="center" vertical="center"/>
    </xf>
    <xf numFmtId="0" fontId="7" fillId="0" borderId="7" xfId="5" applyFont="1" applyBorder="1" applyAlignment="1">
      <alignment horizontal="left" vertical="top"/>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5" borderId="17" xfId="7" applyFont="1" applyFill="1" applyBorder="1">
      <alignment vertical="center"/>
    </xf>
    <xf numFmtId="0" fontId="5" fillId="0" borderId="17" xfId="7" applyFont="1" applyBorder="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19" fillId="6" borderId="17" xfId="0" applyFont="1" applyFill="1" applyBorder="1">
      <alignment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176" fontId="5" fillId="0" borderId="40" xfId="7" applyNumberFormat="1" applyFont="1" applyBorder="1">
      <alignment vertical="center"/>
    </xf>
    <xf numFmtId="176" fontId="5" fillId="0" borderId="28" xfId="7" applyNumberFormat="1" applyFont="1" applyBorder="1">
      <alignment vertical="center"/>
    </xf>
    <xf numFmtId="176" fontId="5" fillId="0" borderId="22" xfId="7" applyNumberFormat="1" applyFont="1" applyBorder="1">
      <alignment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5" fillId="0" borderId="17" xfId="7" applyFont="1" applyBorder="1" applyAlignment="1">
      <alignment horizontal="left" vertical="center" wrapText="1"/>
    </xf>
    <xf numFmtId="0" fontId="29" fillId="4" borderId="17" xfId="7" applyFont="1" applyFill="1" applyBorder="1" applyAlignment="1">
      <alignment horizontal="right" vertical="center"/>
    </xf>
    <xf numFmtId="0" fontId="5" fillId="0" borderId="22" xfId="7" applyFont="1" applyBorder="1" applyAlignment="1">
      <alignment horizontal="center" vertical="center" wrapText="1"/>
    </xf>
    <xf numFmtId="0" fontId="29" fillId="0" borderId="25" xfId="7" applyFont="1" applyBorder="1" applyAlignment="1">
      <alignment horizontal="right" vertical="center"/>
    </xf>
    <xf numFmtId="0" fontId="29"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32" fillId="8" borderId="25" xfId="7" applyFont="1" applyFill="1" applyBorder="1" applyAlignment="1">
      <alignment horizontal="center" vertical="center" wrapText="1"/>
    </xf>
    <xf numFmtId="0" fontId="32" fillId="8" borderId="23" xfId="7" applyFont="1" applyFill="1" applyBorder="1" applyAlignment="1">
      <alignment horizontal="center" vertical="center" wrapText="1"/>
    </xf>
    <xf numFmtId="0" fontId="32" fillId="8" borderId="16" xfId="7" applyFont="1" applyFill="1" applyBorder="1" applyAlignment="1">
      <alignment horizontal="center" vertical="center" wrapText="1"/>
    </xf>
    <xf numFmtId="0" fontId="19" fillId="6" borderId="25" xfId="0" applyFont="1" applyFill="1" applyBorder="1">
      <alignment vertical="center"/>
    </xf>
    <xf numFmtId="0" fontId="19" fillId="6" borderId="23" xfId="0" applyFont="1" applyFill="1" applyBorder="1">
      <alignment vertical="center"/>
    </xf>
    <xf numFmtId="0" fontId="19" fillId="6" borderId="16" xfId="0" applyFont="1" applyFill="1" applyBorder="1">
      <alignment vertical="center"/>
    </xf>
    <xf numFmtId="0" fontId="5" fillId="0" borderId="0" xfId="7" applyFont="1" applyAlignment="1">
      <alignment horizontal="right" vertical="center"/>
    </xf>
    <xf numFmtId="0" fontId="32" fillId="8" borderId="17" xfId="7" applyFont="1" applyFill="1" applyBorder="1" applyAlignment="1">
      <alignment horizontal="center"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13" fillId="0" borderId="0" xfId="7" applyFont="1" applyAlignment="1">
      <alignment horizontal="left" vertical="center" wrapText="1"/>
    </xf>
    <xf numFmtId="0" fontId="2" fillId="0" borderId="17" xfId="7" applyFont="1" applyBorder="1" applyAlignment="1">
      <alignment horizontal="center" vertical="center"/>
    </xf>
    <xf numFmtId="0" fontId="2" fillId="0" borderId="25" xfId="7" applyFont="1" applyBorder="1" applyAlignment="1">
      <alignment horizontal="center" vertical="center"/>
    </xf>
    <xf numFmtId="0" fontId="2" fillId="0" borderId="23" xfId="7" applyFont="1" applyBorder="1" applyAlignment="1">
      <alignment horizontal="center" vertical="center"/>
    </xf>
    <xf numFmtId="0" fontId="2" fillId="0" borderId="16" xfId="7" applyFont="1" applyBorder="1" applyAlignment="1">
      <alignment horizontal="center" vertical="center"/>
    </xf>
    <xf numFmtId="0" fontId="2" fillId="0" borderId="25" xfId="7" applyFont="1" applyBorder="1">
      <alignmen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lignment vertical="center"/>
    </xf>
    <xf numFmtId="0" fontId="27" fillId="0" borderId="17" xfId="0" applyFont="1" applyBorder="1" applyAlignment="1">
      <alignment horizontal="right" vertical="center"/>
    </xf>
    <xf numFmtId="176" fontId="5" fillId="0" borderId="16" xfId="7" applyNumberFormat="1"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1</xdr:col>
      <xdr:colOff>38100</xdr:colOff>
      <xdr:row>1</xdr:row>
      <xdr:rowOff>39688</xdr:rowOff>
    </xdr:from>
    <xdr:to>
      <xdr:col>10</xdr:col>
      <xdr:colOff>63500</xdr:colOff>
      <xdr:row>2</xdr:row>
      <xdr:rowOff>104776</xdr:rowOff>
    </xdr:to>
    <xdr:sp macro="" textlink="">
      <xdr:nvSpPr>
        <xdr:cNvPr id="2" name="テキスト ボックス 1">
          <a:extLst>
            <a:ext uri="{FF2B5EF4-FFF2-40B4-BE49-F238E27FC236}">
              <a16:creationId xmlns:a16="http://schemas.microsoft.com/office/drawing/2014/main" id="{A2AEAFF0-8994-868B-D801-18A351F018B3}"/>
            </a:ext>
          </a:extLst>
        </xdr:cNvPr>
        <xdr:cNvSpPr txBox="1"/>
      </xdr:nvSpPr>
      <xdr:spPr>
        <a:xfrm>
          <a:off x="238125" y="296863"/>
          <a:ext cx="3797300" cy="2936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rPr>
            <a:t>本体施設の様式で作成・提出してもかまいません。</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76200</xdr:colOff>
      <xdr:row>1</xdr:row>
      <xdr:rowOff>228598</xdr:rowOff>
    </xdr:from>
    <xdr:to>
      <xdr:col>49</xdr:col>
      <xdr:colOff>76200</xdr:colOff>
      <xdr:row>51</xdr:row>
      <xdr:rowOff>152400</xdr:rowOff>
    </xdr:to>
    <xdr:sp macro="" textlink="">
      <xdr:nvSpPr>
        <xdr:cNvPr id="2" name="正方形/長方形 1">
          <a:extLst>
            <a:ext uri="{FF2B5EF4-FFF2-40B4-BE49-F238E27FC236}">
              <a16:creationId xmlns:a16="http://schemas.microsoft.com/office/drawing/2014/main" id="{0B8130C4-E190-4C71-9D83-C19FED2F5F82}"/>
            </a:ext>
          </a:extLst>
        </xdr:cNvPr>
        <xdr:cNvSpPr/>
      </xdr:nvSpPr>
      <xdr:spPr>
        <a:xfrm>
          <a:off x="11782425" y="542923"/>
          <a:ext cx="2181225" cy="11287127"/>
        </a:xfrm>
        <a:prstGeom prst="rect">
          <a:avLst/>
        </a:prstGeom>
        <a:noFill/>
        <a:ln w="38100"/>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76200</xdr:colOff>
      <xdr:row>1</xdr:row>
      <xdr:rowOff>228598</xdr:rowOff>
    </xdr:from>
    <xdr:to>
      <xdr:col>49</xdr:col>
      <xdr:colOff>76200</xdr:colOff>
      <xdr:row>51</xdr:row>
      <xdr:rowOff>152400</xdr:rowOff>
    </xdr:to>
    <xdr:sp macro="" textlink="">
      <xdr:nvSpPr>
        <xdr:cNvPr id="2" name="正方形/長方形 1">
          <a:extLst>
            <a:ext uri="{FF2B5EF4-FFF2-40B4-BE49-F238E27FC236}">
              <a16:creationId xmlns:a16="http://schemas.microsoft.com/office/drawing/2014/main" id="{B4196C50-B4E9-4100-BFE8-7E291EF01A7F}"/>
            </a:ext>
          </a:extLst>
        </xdr:cNvPr>
        <xdr:cNvSpPr/>
      </xdr:nvSpPr>
      <xdr:spPr>
        <a:xfrm>
          <a:off x="11782425" y="542923"/>
          <a:ext cx="2181225" cy="11287127"/>
        </a:xfrm>
        <a:prstGeom prst="rect">
          <a:avLst/>
        </a:prstGeom>
        <a:noFill/>
        <a:ln w="38100"/>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76200</xdr:colOff>
      <xdr:row>1</xdr:row>
      <xdr:rowOff>228598</xdr:rowOff>
    </xdr:from>
    <xdr:to>
      <xdr:col>49</xdr:col>
      <xdr:colOff>76200</xdr:colOff>
      <xdr:row>58</xdr:row>
      <xdr:rowOff>66674</xdr:rowOff>
    </xdr:to>
    <xdr:sp macro="" textlink="">
      <xdr:nvSpPr>
        <xdr:cNvPr id="2" name="正方形/長方形 1">
          <a:extLst>
            <a:ext uri="{FF2B5EF4-FFF2-40B4-BE49-F238E27FC236}">
              <a16:creationId xmlns:a16="http://schemas.microsoft.com/office/drawing/2014/main" id="{6D271FC6-D03A-4F06-8FBA-4ADFF230A07A}"/>
            </a:ext>
          </a:extLst>
        </xdr:cNvPr>
        <xdr:cNvSpPr/>
      </xdr:nvSpPr>
      <xdr:spPr>
        <a:xfrm>
          <a:off x="11372850" y="542923"/>
          <a:ext cx="2447925" cy="13296901"/>
        </a:xfrm>
        <a:prstGeom prst="rect">
          <a:avLst/>
        </a:prstGeom>
        <a:noFill/>
        <a:ln w="38100"/>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40</xdr:col>
      <xdr:colOff>101600</xdr:colOff>
      <xdr:row>1</xdr:row>
      <xdr:rowOff>165098</xdr:rowOff>
    </xdr:from>
    <xdr:to>
      <xdr:col>49</xdr:col>
      <xdr:colOff>101600</xdr:colOff>
      <xdr:row>53</xdr:row>
      <xdr:rowOff>104775</xdr:rowOff>
    </xdr:to>
    <xdr:sp macro="" textlink="">
      <xdr:nvSpPr>
        <xdr:cNvPr id="2" name="正方形/長方形 1">
          <a:extLst>
            <a:ext uri="{FF2B5EF4-FFF2-40B4-BE49-F238E27FC236}">
              <a16:creationId xmlns:a16="http://schemas.microsoft.com/office/drawing/2014/main" id="{5358E7E8-234D-4ABA-8209-282EC1D0E9D5}"/>
            </a:ext>
          </a:extLst>
        </xdr:cNvPr>
        <xdr:cNvSpPr/>
      </xdr:nvSpPr>
      <xdr:spPr>
        <a:xfrm>
          <a:off x="11398250" y="422273"/>
          <a:ext cx="2181225" cy="11503027"/>
        </a:xfrm>
        <a:prstGeom prst="rect">
          <a:avLst/>
        </a:prstGeom>
        <a:noFill/>
        <a:ln w="38100"/>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0</v>
      </c>
    </row>
    <row r="2" spans="1:20" ht="12.75" customHeight="1">
      <c r="L2" s="31" t="s">
        <v>1</v>
      </c>
    </row>
    <row r="3" spans="1:20" ht="12.75" customHeight="1" thickBot="1">
      <c r="A3" s="267"/>
      <c r="B3" s="3"/>
      <c r="C3" s="3"/>
      <c r="D3" s="3"/>
      <c r="E3" s="3"/>
      <c r="F3" s="3"/>
      <c r="G3" s="3"/>
      <c r="H3" s="3"/>
      <c r="I3" s="209"/>
    </row>
    <row r="4" spans="1:20" ht="12.75" customHeight="1" thickBot="1">
      <c r="A4" s="267"/>
      <c r="B4" s="3"/>
      <c r="C4" s="3"/>
      <c r="D4" s="3"/>
      <c r="E4" s="3"/>
      <c r="F4" s="3"/>
      <c r="G4" s="3"/>
      <c r="H4" s="3"/>
      <c r="I4" s="209"/>
      <c r="N4" s="268" t="s">
        <v>2</v>
      </c>
      <c r="O4" s="269"/>
      <c r="P4" s="270"/>
      <c r="Q4" s="270"/>
      <c r="R4" s="270"/>
      <c r="S4" s="270"/>
      <c r="T4" s="271"/>
    </row>
    <row r="5" spans="1:20" ht="12.75" customHeight="1" thickBot="1">
      <c r="B5" s="32"/>
      <c r="C5" s="33"/>
      <c r="D5" s="33"/>
      <c r="E5" s="33"/>
      <c r="F5" s="33"/>
      <c r="G5" s="33"/>
      <c r="H5" s="33"/>
    </row>
    <row r="6" spans="1:20" ht="12.75" customHeight="1">
      <c r="A6" s="4"/>
      <c r="B6" s="272" t="s">
        <v>3</v>
      </c>
      <c r="C6" s="273"/>
      <c r="D6" s="274"/>
      <c r="E6" s="275"/>
      <c r="F6" s="275"/>
      <c r="G6" s="275"/>
      <c r="H6" s="275"/>
      <c r="I6" s="275"/>
      <c r="J6" s="275"/>
      <c r="K6" s="275"/>
      <c r="L6" s="275"/>
      <c r="M6" s="275"/>
      <c r="N6" s="275"/>
      <c r="O6" s="275"/>
      <c r="P6" s="275"/>
      <c r="Q6" s="275"/>
      <c r="R6" s="276"/>
      <c r="S6" s="276"/>
      <c r="T6" s="277"/>
    </row>
    <row r="7" spans="1:20" ht="12.75" customHeight="1">
      <c r="A7" s="5" t="s">
        <v>4</v>
      </c>
      <c r="B7" s="179" t="s">
        <v>5</v>
      </c>
      <c r="C7" s="204"/>
      <c r="D7" s="254"/>
      <c r="E7" s="183"/>
      <c r="F7" s="183"/>
      <c r="G7" s="183"/>
      <c r="H7" s="183"/>
      <c r="I7" s="183"/>
      <c r="J7" s="183"/>
      <c r="K7" s="183"/>
      <c r="L7" s="183"/>
      <c r="M7" s="183"/>
      <c r="N7" s="183"/>
      <c r="O7" s="183"/>
      <c r="P7" s="183"/>
      <c r="Q7" s="183"/>
      <c r="R7" s="184"/>
      <c r="S7" s="184"/>
      <c r="T7" s="255"/>
    </row>
    <row r="8" spans="1:20" ht="12.75" customHeight="1">
      <c r="A8" s="5"/>
      <c r="B8" s="243" t="s">
        <v>6</v>
      </c>
      <c r="C8" s="242"/>
      <c r="D8" s="6" t="s">
        <v>7</v>
      </c>
      <c r="E8" s="7"/>
      <c r="F8" s="7"/>
      <c r="G8" s="7"/>
      <c r="H8" s="7"/>
      <c r="I8" s="7"/>
      <c r="J8" s="7"/>
      <c r="K8" s="7"/>
      <c r="L8" s="7"/>
      <c r="M8" s="7"/>
      <c r="N8" s="7"/>
      <c r="O8" s="7"/>
      <c r="P8" s="7"/>
      <c r="Q8" s="7"/>
      <c r="R8" s="7"/>
      <c r="S8" s="7"/>
      <c r="T8" s="8"/>
    </row>
    <row r="9" spans="1:20" ht="12.75" customHeight="1">
      <c r="A9" s="5" t="s">
        <v>8</v>
      </c>
      <c r="B9" s="278"/>
      <c r="C9" s="260"/>
      <c r="D9" s="9"/>
      <c r="E9" s="10"/>
      <c r="F9" s="11" t="s">
        <v>9</v>
      </c>
      <c r="G9" s="12"/>
      <c r="H9" s="12"/>
      <c r="I9" s="279" t="s">
        <v>10</v>
      </c>
      <c r="J9" s="279"/>
      <c r="K9" s="10"/>
      <c r="L9" s="10"/>
      <c r="M9" s="10"/>
      <c r="N9" s="10"/>
      <c r="O9" s="10"/>
      <c r="P9" s="10"/>
      <c r="Q9" s="10"/>
      <c r="R9" s="10"/>
      <c r="S9" s="10"/>
      <c r="T9" s="13"/>
    </row>
    <row r="10" spans="1:20" ht="12.75" customHeight="1">
      <c r="A10" s="14"/>
      <c r="B10" s="174"/>
      <c r="C10" s="175"/>
      <c r="D10" s="15"/>
      <c r="E10" s="16"/>
      <c r="F10" s="16"/>
      <c r="G10" s="16"/>
      <c r="H10" s="16"/>
      <c r="I10" s="16"/>
      <c r="J10" s="16"/>
      <c r="K10" s="16"/>
      <c r="L10" s="16"/>
      <c r="M10" s="16"/>
      <c r="N10" s="16"/>
      <c r="O10" s="16"/>
      <c r="P10" s="16"/>
      <c r="Q10" s="16"/>
      <c r="R10" s="16"/>
      <c r="S10" s="16"/>
      <c r="T10" s="17"/>
    </row>
    <row r="11" spans="1:20" ht="12.75" customHeight="1">
      <c r="A11" s="18"/>
      <c r="B11" s="179" t="s">
        <v>11</v>
      </c>
      <c r="C11" s="204"/>
      <c r="D11" s="204" t="s">
        <v>12</v>
      </c>
      <c r="E11" s="204"/>
      <c r="F11" s="251"/>
      <c r="G11" s="251"/>
      <c r="H11" s="251"/>
      <c r="I11" s="251"/>
      <c r="J11" s="252"/>
      <c r="K11" s="253" t="s">
        <v>13</v>
      </c>
      <c r="L11" s="253"/>
      <c r="M11" s="254"/>
      <c r="N11" s="183"/>
      <c r="O11" s="183"/>
      <c r="P11" s="183"/>
      <c r="Q11" s="183"/>
      <c r="R11" s="184"/>
      <c r="S11" s="184"/>
      <c r="T11" s="255"/>
    </row>
    <row r="12" spans="1:20" ht="12.75" customHeight="1">
      <c r="A12" s="256" t="s">
        <v>14</v>
      </c>
      <c r="B12" s="221"/>
      <c r="C12" s="221"/>
      <c r="D12" s="221"/>
      <c r="E12" s="221"/>
      <c r="F12" s="221"/>
      <c r="G12" s="221"/>
      <c r="H12" s="221"/>
      <c r="I12" s="257"/>
      <c r="J12" s="170" t="s">
        <v>15</v>
      </c>
      <c r="K12" s="171"/>
      <c r="L12" s="171"/>
      <c r="M12" s="171"/>
      <c r="N12" s="171"/>
      <c r="O12" s="171"/>
      <c r="P12" s="171"/>
      <c r="Q12" s="171"/>
      <c r="R12" s="177"/>
      <c r="S12" s="177"/>
      <c r="T12" s="178"/>
    </row>
    <row r="13" spans="1:20" ht="13.5">
      <c r="A13" s="258" t="s">
        <v>16</v>
      </c>
      <c r="B13" s="259"/>
      <c r="C13" s="204" t="s">
        <v>3</v>
      </c>
      <c r="D13" s="170"/>
      <c r="E13" s="19"/>
      <c r="F13" s="20"/>
      <c r="G13" s="20"/>
      <c r="H13" s="20"/>
      <c r="I13" s="21"/>
      <c r="J13" s="182" t="s">
        <v>17</v>
      </c>
      <c r="K13" s="260"/>
      <c r="L13" s="261" t="s">
        <v>18</v>
      </c>
      <c r="M13" s="262"/>
      <c r="N13" s="262"/>
      <c r="O13" s="262"/>
      <c r="P13" s="262"/>
      <c r="Q13" s="262"/>
      <c r="R13" s="184"/>
      <c r="S13" s="184"/>
      <c r="T13" s="255"/>
    </row>
    <row r="14" spans="1:20" ht="20.25" customHeight="1">
      <c r="A14" s="263" t="s">
        <v>19</v>
      </c>
      <c r="B14" s="264"/>
      <c r="C14" s="204" t="s">
        <v>20</v>
      </c>
      <c r="D14" s="170"/>
      <c r="E14" s="173"/>
      <c r="F14" s="265"/>
      <c r="G14" s="265"/>
      <c r="H14" s="265"/>
      <c r="I14" s="266"/>
      <c r="J14" s="173"/>
      <c r="K14" s="174"/>
      <c r="L14" s="22"/>
      <c r="M14" s="23"/>
      <c r="N14" s="23"/>
      <c r="O14" s="23"/>
      <c r="P14" s="23"/>
      <c r="Q14" s="23"/>
      <c r="R14" s="23"/>
      <c r="S14" s="23"/>
      <c r="T14" s="24"/>
    </row>
    <row r="15" spans="1:20" ht="12.75" customHeight="1">
      <c r="A15" s="247" t="s">
        <v>21</v>
      </c>
      <c r="B15" s="243"/>
      <c r="C15" s="243"/>
      <c r="D15" s="243"/>
      <c r="E15" s="242"/>
      <c r="F15" s="204" t="s">
        <v>22</v>
      </c>
      <c r="G15" s="204"/>
      <c r="H15" s="204"/>
      <c r="I15" s="220" t="s">
        <v>23</v>
      </c>
      <c r="J15" s="221"/>
      <c r="K15" s="222"/>
      <c r="L15" s="204" t="s">
        <v>24</v>
      </c>
      <c r="M15" s="204"/>
      <c r="N15" s="204"/>
      <c r="O15" s="204" t="s">
        <v>25</v>
      </c>
      <c r="P15" s="204"/>
      <c r="Q15" s="170"/>
      <c r="R15" s="249" t="s">
        <v>26</v>
      </c>
      <c r="S15" s="249"/>
      <c r="T15" s="250"/>
    </row>
    <row r="16" spans="1:20" ht="12.75" customHeight="1">
      <c r="A16" s="248"/>
      <c r="B16" s="174"/>
      <c r="C16" s="174"/>
      <c r="D16" s="174"/>
      <c r="E16" s="175"/>
      <c r="F16" s="25" t="s">
        <v>27</v>
      </c>
      <c r="G16" s="170" t="s">
        <v>28</v>
      </c>
      <c r="H16" s="179"/>
      <c r="I16" s="26" t="s">
        <v>27</v>
      </c>
      <c r="J16" s="170" t="s">
        <v>28</v>
      </c>
      <c r="K16" s="179"/>
      <c r="L16" s="26" t="s">
        <v>27</v>
      </c>
      <c r="M16" s="170" t="s">
        <v>28</v>
      </c>
      <c r="N16" s="179"/>
      <c r="O16" s="26" t="s">
        <v>27</v>
      </c>
      <c r="P16" s="170" t="s">
        <v>28</v>
      </c>
      <c r="Q16" s="171"/>
      <c r="R16" s="26" t="s">
        <v>27</v>
      </c>
      <c r="S16" s="170" t="s">
        <v>28</v>
      </c>
      <c r="T16" s="244"/>
    </row>
    <row r="17" spans="1:20" ht="12.75" customHeight="1">
      <c r="A17" s="27"/>
      <c r="B17" s="241" t="s">
        <v>29</v>
      </c>
      <c r="C17" s="242"/>
      <c r="D17" s="220" t="s">
        <v>30</v>
      </c>
      <c r="E17" s="222"/>
      <c r="F17" s="26"/>
      <c r="G17" s="170"/>
      <c r="H17" s="179"/>
      <c r="I17" s="26"/>
      <c r="J17" s="170"/>
      <c r="K17" s="179"/>
      <c r="L17" s="26"/>
      <c r="M17" s="170"/>
      <c r="N17" s="179"/>
      <c r="O17" s="26"/>
      <c r="P17" s="170"/>
      <c r="Q17" s="171"/>
      <c r="R17" s="26"/>
      <c r="S17" s="170"/>
      <c r="T17" s="244"/>
    </row>
    <row r="18" spans="1:20" ht="12.75" customHeight="1">
      <c r="A18" s="27"/>
      <c r="B18" s="173"/>
      <c r="C18" s="175"/>
      <c r="D18" s="220" t="s">
        <v>31</v>
      </c>
      <c r="E18" s="222"/>
      <c r="F18" s="26"/>
      <c r="G18" s="170"/>
      <c r="H18" s="179"/>
      <c r="I18" s="26"/>
      <c r="J18" s="170"/>
      <c r="K18" s="179"/>
      <c r="L18" s="26"/>
      <c r="M18" s="170"/>
      <c r="N18" s="179"/>
      <c r="O18" s="26"/>
      <c r="P18" s="170"/>
      <c r="Q18" s="171"/>
      <c r="R18" s="26"/>
      <c r="S18" s="170"/>
      <c r="T18" s="244"/>
    </row>
    <row r="19" spans="1:20" ht="12.75" customHeight="1">
      <c r="A19" s="27"/>
      <c r="B19" s="220" t="s">
        <v>32</v>
      </c>
      <c r="C19" s="221"/>
      <c r="D19" s="221"/>
      <c r="E19" s="222"/>
      <c r="F19" s="170"/>
      <c r="G19" s="171"/>
      <c r="H19" s="179"/>
      <c r="I19" s="170"/>
      <c r="J19" s="171"/>
      <c r="K19" s="179"/>
      <c r="L19" s="170"/>
      <c r="M19" s="171"/>
      <c r="N19" s="179"/>
      <c r="O19" s="170"/>
      <c r="P19" s="171"/>
      <c r="Q19" s="171"/>
      <c r="R19" s="170"/>
      <c r="S19" s="171"/>
      <c r="T19" s="244"/>
    </row>
    <row r="20" spans="1:20" ht="12.75" customHeight="1">
      <c r="A20" s="27"/>
      <c r="B20" s="220" t="s">
        <v>33</v>
      </c>
      <c r="C20" s="221"/>
      <c r="D20" s="221"/>
      <c r="E20" s="222"/>
      <c r="F20" s="163"/>
      <c r="G20" s="164"/>
      <c r="H20" s="245"/>
      <c r="I20" s="163"/>
      <c r="J20" s="164"/>
      <c r="K20" s="245"/>
      <c r="L20" s="163"/>
      <c r="M20" s="164"/>
      <c r="N20" s="245"/>
      <c r="O20" s="163"/>
      <c r="P20" s="164"/>
      <c r="Q20" s="164"/>
      <c r="R20" s="163"/>
      <c r="S20" s="164"/>
      <c r="T20" s="246"/>
    </row>
    <row r="21" spans="1:20" ht="12.75" customHeight="1">
      <c r="A21" s="27"/>
      <c r="B21" s="243"/>
      <c r="C21" s="243"/>
      <c r="D21" s="243"/>
      <c r="E21" s="242"/>
      <c r="F21" s="204" t="s">
        <v>34</v>
      </c>
      <c r="G21" s="204"/>
      <c r="H21" s="204"/>
      <c r="I21" s="170" t="s">
        <v>35</v>
      </c>
      <c r="J21" s="171"/>
      <c r="K21" s="179"/>
      <c r="L21" s="220" t="s">
        <v>36</v>
      </c>
      <c r="M21" s="221"/>
      <c r="N21" s="222"/>
      <c r="O21" s="170" t="s">
        <v>37</v>
      </c>
      <c r="P21" s="171"/>
      <c r="Q21" s="171"/>
      <c r="R21" s="34"/>
      <c r="T21" s="35"/>
    </row>
    <row r="22" spans="1:20" ht="12.75" customHeight="1">
      <c r="A22" s="27"/>
      <c r="B22" s="174"/>
      <c r="C22" s="174"/>
      <c r="D22" s="174"/>
      <c r="E22" s="175"/>
      <c r="F22" s="25" t="s">
        <v>27</v>
      </c>
      <c r="G22" s="170" t="s">
        <v>28</v>
      </c>
      <c r="H22" s="179"/>
      <c r="I22" s="26" t="s">
        <v>27</v>
      </c>
      <c r="J22" s="170" t="s">
        <v>28</v>
      </c>
      <c r="K22" s="179"/>
      <c r="L22" s="26" t="s">
        <v>27</v>
      </c>
      <c r="M22" s="170" t="s">
        <v>28</v>
      </c>
      <c r="N22" s="179"/>
      <c r="O22" s="26" t="s">
        <v>27</v>
      </c>
      <c r="P22" s="170" t="s">
        <v>28</v>
      </c>
      <c r="Q22" s="171"/>
      <c r="R22" s="34"/>
      <c r="T22" s="35"/>
    </row>
    <row r="23" spans="1:20" ht="12.75" customHeight="1">
      <c r="A23" s="27"/>
      <c r="B23" s="241" t="s">
        <v>29</v>
      </c>
      <c r="C23" s="242"/>
      <c r="D23" s="220" t="s">
        <v>30</v>
      </c>
      <c r="E23" s="222"/>
      <c r="F23" s="26"/>
      <c r="G23" s="170"/>
      <c r="H23" s="179"/>
      <c r="I23" s="26"/>
      <c r="J23" s="170"/>
      <c r="K23" s="179"/>
      <c r="L23" s="26"/>
      <c r="M23" s="170"/>
      <c r="N23" s="179"/>
      <c r="O23" s="26"/>
      <c r="P23" s="170"/>
      <c r="Q23" s="171"/>
      <c r="R23" s="34"/>
      <c r="T23" s="35"/>
    </row>
    <row r="24" spans="1:20" ht="12.75" customHeight="1">
      <c r="A24" s="27"/>
      <c r="B24" s="173"/>
      <c r="C24" s="175"/>
      <c r="D24" s="220" t="s">
        <v>31</v>
      </c>
      <c r="E24" s="222"/>
      <c r="F24" s="26"/>
      <c r="G24" s="170"/>
      <c r="H24" s="179"/>
      <c r="I24" s="26"/>
      <c r="J24" s="170"/>
      <c r="K24" s="179"/>
      <c r="L24" s="26"/>
      <c r="M24" s="170"/>
      <c r="N24" s="179"/>
      <c r="O24" s="26"/>
      <c r="P24" s="170"/>
      <c r="Q24" s="171"/>
      <c r="R24" s="34"/>
      <c r="T24" s="35"/>
    </row>
    <row r="25" spans="1:20" ht="12.75" customHeight="1">
      <c r="A25" s="27"/>
      <c r="B25" s="220" t="s">
        <v>32</v>
      </c>
      <c r="C25" s="221"/>
      <c r="D25" s="221"/>
      <c r="E25" s="222"/>
      <c r="F25" s="170"/>
      <c r="G25" s="171"/>
      <c r="H25" s="179"/>
      <c r="I25" s="170"/>
      <c r="J25" s="171"/>
      <c r="K25" s="179"/>
      <c r="L25" s="170"/>
      <c r="M25" s="171"/>
      <c r="N25" s="179"/>
      <c r="O25" s="204"/>
      <c r="P25" s="204"/>
      <c r="Q25" s="170"/>
      <c r="R25" s="34"/>
      <c r="T25" s="35"/>
    </row>
    <row r="26" spans="1:20" ht="12.75" customHeight="1">
      <c r="A26" s="27"/>
      <c r="B26" s="220" t="s">
        <v>33</v>
      </c>
      <c r="C26" s="221"/>
      <c r="D26" s="221"/>
      <c r="E26" s="222"/>
      <c r="F26" s="223"/>
      <c r="G26" s="224"/>
      <c r="H26" s="225"/>
      <c r="I26" s="223"/>
      <c r="J26" s="224"/>
      <c r="K26" s="225"/>
      <c r="L26" s="223"/>
      <c r="M26" s="224"/>
      <c r="N26" s="225"/>
      <c r="O26" s="226"/>
      <c r="P26" s="226"/>
      <c r="Q26" s="223"/>
      <c r="R26" s="34"/>
      <c r="T26" s="35"/>
    </row>
    <row r="27" spans="1:20" s="37" customFormat="1" ht="13.5" customHeight="1">
      <c r="A27" s="36"/>
      <c r="B27" s="227" t="s">
        <v>38</v>
      </c>
      <c r="C27" s="228"/>
      <c r="D27" s="228"/>
      <c r="E27" s="229"/>
      <c r="F27" s="235" t="s">
        <v>39</v>
      </c>
      <c r="G27" s="176"/>
      <c r="H27" s="176"/>
      <c r="I27" s="176"/>
      <c r="J27" s="176"/>
      <c r="K27" s="176"/>
      <c r="L27" s="176"/>
      <c r="M27" s="176"/>
      <c r="N27" s="176"/>
      <c r="O27" s="176"/>
      <c r="P27" s="176"/>
      <c r="Q27" s="176"/>
      <c r="R27" s="176"/>
      <c r="S27" s="176"/>
      <c r="T27" s="236"/>
    </row>
    <row r="28" spans="1:20" s="37" customFormat="1" ht="13.5" customHeight="1">
      <c r="A28" s="36"/>
      <c r="B28" s="230"/>
      <c r="C28" s="184"/>
      <c r="D28" s="184"/>
      <c r="E28" s="231"/>
      <c r="F28" s="38" t="s">
        <v>40</v>
      </c>
      <c r="G28" s="39"/>
      <c r="H28" s="39"/>
      <c r="I28" s="237" t="s">
        <v>41</v>
      </c>
      <c r="J28" s="237"/>
      <c r="K28" s="237"/>
      <c r="L28" s="237"/>
      <c r="M28" s="237" t="s">
        <v>42</v>
      </c>
      <c r="N28" s="237"/>
      <c r="O28" s="237"/>
      <c r="P28" s="237"/>
      <c r="Q28" s="237" t="s">
        <v>43</v>
      </c>
      <c r="R28" s="237"/>
      <c r="S28" s="237"/>
      <c r="T28" s="238"/>
    </row>
    <row r="29" spans="1:20" s="37" customFormat="1" ht="13.5" customHeight="1">
      <c r="A29" s="36"/>
      <c r="B29" s="230"/>
      <c r="C29" s="184"/>
      <c r="D29" s="184"/>
      <c r="E29" s="231"/>
      <c r="F29" s="38" t="s">
        <v>44</v>
      </c>
      <c r="G29" s="39"/>
      <c r="H29" s="39"/>
      <c r="I29" s="235"/>
      <c r="J29" s="239"/>
      <c r="K29" s="239"/>
      <c r="L29" s="240"/>
      <c r="M29" s="235"/>
      <c r="N29" s="239"/>
      <c r="O29" s="239"/>
      <c r="P29" s="240"/>
      <c r="Q29" s="235"/>
      <c r="R29" s="177"/>
      <c r="S29" s="177"/>
      <c r="T29" s="178"/>
    </row>
    <row r="30" spans="1:20" s="37" customFormat="1" ht="13.5" customHeight="1">
      <c r="A30" s="36"/>
      <c r="B30" s="230"/>
      <c r="C30" s="184"/>
      <c r="D30" s="184"/>
      <c r="E30" s="231"/>
      <c r="F30" s="38" t="s">
        <v>45</v>
      </c>
      <c r="G30" s="39"/>
      <c r="H30" s="39"/>
      <c r="I30" s="235"/>
      <c r="J30" s="239"/>
      <c r="K30" s="239"/>
      <c r="L30" s="240"/>
      <c r="M30" s="235"/>
      <c r="N30" s="239"/>
      <c r="O30" s="239"/>
      <c r="P30" s="240"/>
      <c r="Q30" s="235"/>
      <c r="R30" s="177"/>
      <c r="S30" s="177"/>
      <c r="T30" s="178"/>
    </row>
    <row r="31" spans="1:20" s="37" customFormat="1" ht="13.5" customHeight="1">
      <c r="A31" s="40"/>
      <c r="B31" s="232"/>
      <c r="C31" s="233"/>
      <c r="D31" s="233"/>
      <c r="E31" s="234"/>
      <c r="F31" s="38" t="s">
        <v>46</v>
      </c>
      <c r="G31" s="39"/>
      <c r="H31" s="39"/>
      <c r="I31" s="235"/>
      <c r="J31" s="239"/>
      <c r="K31" s="239"/>
      <c r="L31" s="240"/>
      <c r="M31" s="235"/>
      <c r="N31" s="239"/>
      <c r="O31" s="239"/>
      <c r="P31" s="240"/>
      <c r="Q31" s="235"/>
      <c r="R31" s="177"/>
      <c r="S31" s="177"/>
      <c r="T31" s="178"/>
    </row>
    <row r="32" spans="1:20" ht="12.75" customHeight="1">
      <c r="A32" s="203" t="s">
        <v>47</v>
      </c>
      <c r="B32" s="204"/>
      <c r="C32" s="204"/>
      <c r="D32" s="204"/>
      <c r="E32" s="204"/>
      <c r="F32" s="170"/>
      <c r="G32" s="171"/>
      <c r="H32" s="171"/>
      <c r="I32" s="171"/>
      <c r="J32" s="171"/>
      <c r="K32" s="171"/>
      <c r="L32" s="171"/>
      <c r="M32" s="171"/>
      <c r="N32" s="171"/>
      <c r="O32" s="171"/>
      <c r="P32" s="171"/>
      <c r="Q32" s="171"/>
      <c r="R32" s="165"/>
      <c r="S32" s="165"/>
      <c r="T32" s="166"/>
    </row>
    <row r="33" spans="1:21" ht="12.75" customHeight="1">
      <c r="A33" s="203"/>
      <c r="B33" s="162" t="s">
        <v>48</v>
      </c>
      <c r="C33" s="162"/>
      <c r="D33" s="162"/>
      <c r="E33" s="162"/>
      <c r="F33" s="167" t="s">
        <v>49</v>
      </c>
      <c r="G33" s="168"/>
      <c r="H33" s="168"/>
      <c r="I33" s="168"/>
      <c r="J33" s="168"/>
      <c r="K33" s="168"/>
      <c r="L33" s="168"/>
      <c r="M33" s="168"/>
      <c r="N33" s="168"/>
      <c r="O33" s="168"/>
      <c r="P33" s="168"/>
      <c r="Q33" s="168"/>
      <c r="R33" s="165"/>
      <c r="S33" s="165"/>
      <c r="T33" s="166"/>
    </row>
    <row r="34" spans="1:21" ht="12.75" customHeight="1">
      <c r="A34" s="203"/>
      <c r="B34" s="162" t="s">
        <v>50</v>
      </c>
      <c r="C34" s="162"/>
      <c r="D34" s="162"/>
      <c r="E34" s="162"/>
      <c r="F34" s="167" t="s">
        <v>51</v>
      </c>
      <c r="G34" s="168"/>
      <c r="H34" s="168"/>
      <c r="I34" s="168"/>
      <c r="J34" s="168"/>
      <c r="K34" s="168"/>
      <c r="L34" s="168"/>
      <c r="M34" s="168"/>
      <c r="N34" s="168"/>
      <c r="O34" s="168"/>
      <c r="P34" s="168"/>
      <c r="Q34" s="168"/>
      <c r="R34" s="165"/>
      <c r="S34" s="165"/>
      <c r="T34" s="166"/>
    </row>
    <row r="35" spans="1:21" ht="12.75" customHeight="1">
      <c r="A35" s="203"/>
      <c r="B35" s="205" t="s">
        <v>52</v>
      </c>
      <c r="C35" s="206"/>
      <c r="D35" s="206"/>
      <c r="E35" s="207"/>
      <c r="F35" s="214" t="s">
        <v>53</v>
      </c>
      <c r="G35" s="215"/>
      <c r="H35" s="216" t="s">
        <v>54</v>
      </c>
      <c r="I35" s="216"/>
      <c r="J35" s="216"/>
      <c r="K35" s="216"/>
      <c r="L35" s="216"/>
      <c r="M35" s="216"/>
      <c r="N35" s="216"/>
      <c r="O35" s="216"/>
      <c r="P35" s="216"/>
      <c r="Q35" s="217"/>
      <c r="R35" s="41"/>
      <c r="S35" s="42"/>
      <c r="T35" s="43"/>
    </row>
    <row r="36" spans="1:21" ht="12.75" customHeight="1">
      <c r="A36" s="203"/>
      <c r="B36" s="208"/>
      <c r="C36" s="209"/>
      <c r="D36" s="209"/>
      <c r="E36" s="210"/>
      <c r="F36" s="214"/>
      <c r="G36" s="215"/>
      <c r="H36" s="218" t="s">
        <v>55</v>
      </c>
      <c r="I36" s="218"/>
      <c r="J36" s="218" t="s">
        <v>56</v>
      </c>
      <c r="K36" s="218"/>
      <c r="L36" s="218" t="s">
        <v>57</v>
      </c>
      <c r="M36" s="218"/>
      <c r="N36" s="218" t="s">
        <v>58</v>
      </c>
      <c r="O36" s="218"/>
      <c r="P36" s="218" t="s">
        <v>59</v>
      </c>
      <c r="Q36" s="219"/>
      <c r="R36" s="34"/>
      <c r="T36" s="35"/>
    </row>
    <row r="37" spans="1:21" ht="12.75" customHeight="1">
      <c r="A37" s="203"/>
      <c r="B37" s="208"/>
      <c r="C37" s="209"/>
      <c r="D37" s="209"/>
      <c r="E37" s="210"/>
      <c r="F37" s="198"/>
      <c r="G37" s="198"/>
      <c r="H37" s="198"/>
      <c r="I37" s="198"/>
      <c r="J37" s="198"/>
      <c r="K37" s="198"/>
      <c r="L37" s="198"/>
      <c r="M37" s="198"/>
      <c r="N37" s="198"/>
      <c r="O37" s="198"/>
      <c r="P37" s="198"/>
      <c r="Q37" s="199"/>
      <c r="R37" s="34"/>
      <c r="T37" s="35"/>
    </row>
    <row r="38" spans="1:21" ht="12.75" customHeight="1">
      <c r="A38" s="203"/>
      <c r="B38" s="208"/>
      <c r="C38" s="209"/>
      <c r="D38" s="209"/>
      <c r="E38" s="210"/>
      <c r="F38" s="198" t="s">
        <v>60</v>
      </c>
      <c r="G38" s="198"/>
      <c r="H38" s="198" t="s">
        <v>61</v>
      </c>
      <c r="I38" s="199"/>
      <c r="J38" s="200" t="s">
        <v>62</v>
      </c>
      <c r="K38" s="200"/>
      <c r="L38" s="44"/>
      <c r="M38" s="44"/>
      <c r="N38" s="44"/>
      <c r="O38" s="44"/>
      <c r="P38" s="44"/>
      <c r="Q38" s="44"/>
      <c r="R38" s="45"/>
      <c r="S38" s="45"/>
      <c r="T38" s="46"/>
      <c r="U38" s="45"/>
    </row>
    <row r="39" spans="1:21" ht="12.75" customHeight="1">
      <c r="A39" s="203"/>
      <c r="B39" s="208"/>
      <c r="C39" s="209"/>
      <c r="D39" s="209"/>
      <c r="E39" s="210"/>
      <c r="F39" s="198"/>
      <c r="G39" s="198"/>
      <c r="H39" s="198"/>
      <c r="I39" s="199"/>
      <c r="J39" s="200"/>
      <c r="K39" s="200"/>
      <c r="L39" s="45"/>
      <c r="M39" s="45"/>
      <c r="N39" s="45"/>
      <c r="O39" s="45"/>
      <c r="P39" s="45"/>
      <c r="Q39" s="45"/>
      <c r="R39" s="45"/>
      <c r="S39" s="45"/>
      <c r="T39" s="46"/>
      <c r="U39" s="45"/>
    </row>
    <row r="40" spans="1:21" ht="12.75" customHeight="1">
      <c r="A40" s="203"/>
      <c r="B40" s="211"/>
      <c r="C40" s="212"/>
      <c r="D40" s="212"/>
      <c r="E40" s="213"/>
      <c r="F40" s="199"/>
      <c r="G40" s="201"/>
      <c r="H40" s="199"/>
      <c r="I40" s="202"/>
      <c r="J40" s="198"/>
      <c r="K40" s="198"/>
      <c r="L40" s="47"/>
      <c r="M40" s="47"/>
      <c r="N40" s="47"/>
      <c r="O40" s="47"/>
      <c r="P40" s="47"/>
      <c r="Q40" s="47"/>
      <c r="R40" s="47"/>
      <c r="S40" s="47"/>
      <c r="T40" s="48"/>
      <c r="U40" s="45"/>
    </row>
    <row r="41" spans="1:21" ht="12.75" customHeight="1">
      <c r="A41" s="203"/>
      <c r="B41" s="167" t="s">
        <v>63</v>
      </c>
      <c r="C41" s="168"/>
      <c r="D41" s="168"/>
      <c r="E41" s="169"/>
      <c r="F41" s="170" t="s">
        <v>64</v>
      </c>
      <c r="G41" s="171"/>
      <c r="H41" s="171"/>
      <c r="I41" s="171"/>
      <c r="J41" s="171"/>
      <c r="K41" s="171"/>
      <c r="L41" s="171"/>
      <c r="M41" s="171"/>
      <c r="N41" s="171"/>
      <c r="O41" s="171"/>
      <c r="P41" s="171"/>
      <c r="Q41" s="171"/>
      <c r="R41" s="165"/>
      <c r="S41" s="165"/>
      <c r="T41" s="166"/>
    </row>
    <row r="42" spans="1:21" ht="12.75" customHeight="1">
      <c r="A42" s="203"/>
      <c r="B42" s="162" t="s">
        <v>65</v>
      </c>
      <c r="C42" s="162"/>
      <c r="D42" s="162"/>
      <c r="E42" s="162"/>
      <c r="F42" s="163"/>
      <c r="G42" s="164"/>
      <c r="H42" s="164"/>
      <c r="I42" s="164"/>
      <c r="J42" s="164"/>
      <c r="K42" s="164"/>
      <c r="L42" s="164"/>
      <c r="M42" s="164"/>
      <c r="N42" s="164"/>
      <c r="O42" s="164"/>
      <c r="P42" s="164"/>
      <c r="Q42" s="164"/>
      <c r="R42" s="165"/>
      <c r="S42" s="165"/>
      <c r="T42" s="166"/>
    </row>
    <row r="43" spans="1:21" ht="12.75" customHeight="1">
      <c r="A43" s="203"/>
      <c r="B43" s="167" t="s">
        <v>66</v>
      </c>
      <c r="C43" s="168"/>
      <c r="D43" s="168"/>
      <c r="E43" s="169"/>
      <c r="F43" s="170" t="s">
        <v>67</v>
      </c>
      <c r="G43" s="171"/>
      <c r="H43" s="171"/>
      <c r="I43" s="171"/>
      <c r="J43" s="171"/>
      <c r="K43" s="171"/>
      <c r="L43" s="171"/>
      <c r="M43" s="171"/>
      <c r="N43" s="171"/>
      <c r="O43" s="171"/>
      <c r="P43" s="171"/>
      <c r="Q43" s="171"/>
      <c r="R43" s="165"/>
      <c r="S43" s="165"/>
      <c r="T43" s="166"/>
    </row>
    <row r="44" spans="1:21" ht="12.75" customHeight="1">
      <c r="A44" s="203"/>
      <c r="B44" s="162" t="s">
        <v>68</v>
      </c>
      <c r="C44" s="162"/>
      <c r="D44" s="162"/>
      <c r="E44" s="162"/>
      <c r="F44" s="170"/>
      <c r="G44" s="171"/>
      <c r="H44" s="171"/>
      <c r="I44" s="171"/>
      <c r="J44" s="171"/>
      <c r="K44" s="171"/>
      <c r="L44" s="171"/>
      <c r="M44" s="171"/>
      <c r="N44" s="171"/>
      <c r="O44" s="171"/>
      <c r="P44" s="171"/>
      <c r="Q44" s="171"/>
      <c r="R44" s="165"/>
      <c r="S44" s="165"/>
      <c r="T44" s="166"/>
    </row>
    <row r="45" spans="1:21" ht="12.75" customHeight="1">
      <c r="A45" s="203"/>
      <c r="B45" s="162"/>
      <c r="C45" s="162"/>
      <c r="D45" s="162"/>
      <c r="E45" s="162"/>
      <c r="F45" s="170"/>
      <c r="G45" s="171"/>
      <c r="H45" s="171"/>
      <c r="I45" s="171"/>
      <c r="J45" s="171"/>
      <c r="K45" s="171"/>
      <c r="L45" s="171"/>
      <c r="M45" s="171"/>
      <c r="N45" s="171"/>
      <c r="O45" s="171"/>
      <c r="P45" s="171"/>
      <c r="Q45" s="171"/>
      <c r="R45" s="165"/>
      <c r="S45" s="165"/>
      <c r="T45" s="166"/>
    </row>
    <row r="46" spans="1:21" ht="12.75" customHeight="1">
      <c r="A46" s="203"/>
      <c r="B46" s="162" t="s">
        <v>69</v>
      </c>
      <c r="C46" s="162"/>
      <c r="D46" s="162"/>
      <c r="E46" s="162"/>
      <c r="F46" s="170"/>
      <c r="G46" s="171"/>
      <c r="H46" s="171"/>
      <c r="I46" s="171"/>
      <c r="J46" s="171"/>
      <c r="K46" s="171"/>
      <c r="L46" s="171"/>
      <c r="M46" s="171"/>
      <c r="N46" s="171"/>
      <c r="O46" s="171"/>
      <c r="P46" s="171"/>
      <c r="Q46" s="171"/>
      <c r="R46" s="165"/>
      <c r="S46" s="165"/>
      <c r="T46" s="166"/>
    </row>
    <row r="47" spans="1:21" ht="12.75" customHeight="1">
      <c r="A47" s="203"/>
      <c r="B47" s="162" t="s">
        <v>70</v>
      </c>
      <c r="C47" s="162"/>
      <c r="D47" s="162"/>
      <c r="E47" s="162"/>
      <c r="F47" s="173" t="s">
        <v>71</v>
      </c>
      <c r="G47" s="174"/>
      <c r="H47" s="174"/>
      <c r="I47" s="175"/>
      <c r="J47" s="173" t="s">
        <v>72</v>
      </c>
      <c r="K47" s="174"/>
      <c r="L47" s="174"/>
      <c r="M47" s="175"/>
      <c r="N47" s="170"/>
      <c r="O47" s="176"/>
      <c r="P47" s="176"/>
      <c r="Q47" s="176"/>
      <c r="R47" s="177"/>
      <c r="S47" s="177"/>
      <c r="T47" s="178"/>
    </row>
    <row r="48" spans="1:21" ht="12.75" customHeight="1">
      <c r="A48" s="203"/>
      <c r="B48" s="172"/>
      <c r="C48" s="172"/>
      <c r="D48" s="172"/>
      <c r="E48" s="172"/>
      <c r="F48" s="170" t="s">
        <v>73</v>
      </c>
      <c r="G48" s="171"/>
      <c r="H48" s="171"/>
      <c r="I48" s="179"/>
      <c r="J48" s="180" t="s">
        <v>74</v>
      </c>
      <c r="K48" s="181"/>
      <c r="L48" s="49"/>
      <c r="M48" s="50"/>
      <c r="N48" s="51" t="s">
        <v>75</v>
      </c>
      <c r="O48" s="182"/>
      <c r="P48" s="183"/>
      <c r="Q48" s="183"/>
      <c r="R48" s="184"/>
      <c r="S48" s="184"/>
      <c r="T48" s="35"/>
    </row>
    <row r="49" spans="1:20" ht="12.75" customHeight="1">
      <c r="A49" s="203"/>
      <c r="B49" s="172"/>
      <c r="C49" s="172"/>
      <c r="D49" s="172"/>
      <c r="E49" s="172"/>
      <c r="F49" s="170" t="s">
        <v>76</v>
      </c>
      <c r="G49" s="171"/>
      <c r="H49" s="171"/>
      <c r="I49" s="179"/>
      <c r="J49" s="170"/>
      <c r="K49" s="176"/>
      <c r="L49" s="176"/>
      <c r="M49" s="176"/>
      <c r="N49" s="176"/>
      <c r="O49" s="176"/>
      <c r="P49" s="176"/>
      <c r="Q49" s="176"/>
      <c r="R49" s="177"/>
      <c r="S49" s="177"/>
      <c r="T49" s="178"/>
    </row>
    <row r="50" spans="1:20" ht="12.75" customHeight="1">
      <c r="A50" s="185" t="s">
        <v>77</v>
      </c>
      <c r="B50" s="176"/>
      <c r="C50" s="176"/>
      <c r="D50" s="176"/>
      <c r="E50" s="186"/>
      <c r="F50" s="170" t="s">
        <v>78</v>
      </c>
      <c r="G50" s="179"/>
      <c r="H50" s="52"/>
      <c r="I50" s="52"/>
      <c r="J50" s="53"/>
      <c r="K50" s="54"/>
      <c r="L50" s="187" t="s">
        <v>79</v>
      </c>
      <c r="M50" s="187"/>
      <c r="N50" s="187"/>
      <c r="O50" s="55"/>
      <c r="P50" s="56"/>
      <c r="Q50" s="56"/>
      <c r="R50" s="56"/>
      <c r="S50" s="56"/>
      <c r="T50" s="57"/>
    </row>
    <row r="51" spans="1:20" ht="26.25" customHeight="1">
      <c r="A51" s="188" t="s">
        <v>80</v>
      </c>
      <c r="B51" s="165"/>
      <c r="C51" s="165"/>
      <c r="D51" s="165"/>
      <c r="E51" s="189"/>
      <c r="F51" s="170"/>
      <c r="G51" s="171"/>
      <c r="H51" s="171"/>
      <c r="I51" s="171"/>
      <c r="J51" s="171"/>
      <c r="K51" s="171"/>
      <c r="L51" s="171"/>
      <c r="M51" s="171"/>
      <c r="N51" s="171"/>
      <c r="O51" s="171"/>
      <c r="P51" s="171"/>
      <c r="Q51" s="171"/>
      <c r="R51" s="165"/>
      <c r="S51" s="165"/>
      <c r="T51" s="166"/>
    </row>
    <row r="52" spans="1:20" ht="39" customHeight="1" thickBot="1">
      <c r="A52" s="190" t="s">
        <v>81</v>
      </c>
      <c r="B52" s="191"/>
      <c r="C52" s="191"/>
      <c r="D52" s="191"/>
      <c r="E52" s="191"/>
      <c r="F52" s="192" t="s">
        <v>82</v>
      </c>
      <c r="G52" s="193"/>
      <c r="H52" s="193"/>
      <c r="I52" s="193"/>
      <c r="J52" s="193"/>
      <c r="K52" s="193"/>
      <c r="L52" s="193"/>
      <c r="M52" s="193"/>
      <c r="N52" s="193"/>
      <c r="O52" s="193"/>
      <c r="P52" s="193"/>
      <c r="Q52" s="193"/>
      <c r="R52" s="194"/>
      <c r="S52" s="194"/>
      <c r="T52" s="195"/>
    </row>
    <row r="53" spans="1:20" ht="12.75" customHeight="1">
      <c r="A53" s="29" t="s">
        <v>83</v>
      </c>
    </row>
    <row r="54" spans="1:20" ht="12.75" customHeight="1">
      <c r="A54" s="196" t="s">
        <v>84</v>
      </c>
      <c r="B54" s="197"/>
      <c r="C54" s="197"/>
      <c r="D54" s="197"/>
      <c r="E54" s="197"/>
      <c r="F54" s="197"/>
      <c r="G54" s="197"/>
      <c r="H54" s="197"/>
      <c r="I54" s="197"/>
      <c r="J54" s="197"/>
      <c r="K54" s="197"/>
      <c r="L54" s="197"/>
      <c r="M54" s="197"/>
      <c r="N54" s="197"/>
      <c r="O54" s="197"/>
      <c r="P54" s="197"/>
      <c r="Q54" s="197"/>
      <c r="R54" s="197"/>
      <c r="S54" s="197"/>
      <c r="T54" s="197"/>
    </row>
    <row r="55" spans="1:20" ht="12.75" customHeight="1">
      <c r="A55" s="196" t="s">
        <v>85</v>
      </c>
      <c r="B55" s="197"/>
      <c r="C55" s="197"/>
      <c r="D55" s="197"/>
      <c r="E55" s="197"/>
      <c r="F55" s="197"/>
      <c r="G55" s="197"/>
      <c r="H55" s="197"/>
      <c r="I55" s="197"/>
      <c r="J55" s="197"/>
      <c r="K55" s="197"/>
      <c r="L55" s="197"/>
      <c r="M55" s="197"/>
      <c r="N55" s="197"/>
      <c r="O55" s="197"/>
      <c r="P55" s="197"/>
      <c r="Q55" s="197"/>
      <c r="R55" s="197"/>
      <c r="S55" s="197"/>
      <c r="T55" s="197"/>
    </row>
    <row r="56" spans="1:20" ht="12.75" customHeight="1">
      <c r="A56" s="196" t="s">
        <v>86</v>
      </c>
      <c r="B56" s="197"/>
      <c r="C56" s="197"/>
      <c r="D56" s="197"/>
      <c r="E56" s="197"/>
      <c r="F56" s="197"/>
      <c r="G56" s="197"/>
      <c r="H56" s="197"/>
      <c r="I56" s="197"/>
      <c r="J56" s="197"/>
      <c r="K56" s="197"/>
      <c r="L56" s="197"/>
      <c r="M56" s="197"/>
      <c r="N56" s="197"/>
      <c r="O56" s="197"/>
      <c r="P56" s="197"/>
      <c r="Q56" s="197"/>
      <c r="R56" s="197"/>
      <c r="S56" s="197"/>
      <c r="T56" s="197"/>
    </row>
    <row r="57" spans="1:20" s="30" customFormat="1" ht="13.5" customHeight="1">
      <c r="A57" s="196" t="s">
        <v>87</v>
      </c>
      <c r="B57" s="196"/>
      <c r="C57" s="196"/>
      <c r="D57" s="196"/>
      <c r="E57" s="196"/>
      <c r="F57" s="196"/>
      <c r="G57" s="196"/>
      <c r="H57" s="196"/>
      <c r="I57" s="196"/>
      <c r="J57" s="196"/>
      <c r="K57" s="196"/>
      <c r="L57" s="196"/>
      <c r="M57" s="196"/>
      <c r="N57" s="196"/>
      <c r="O57" s="196"/>
      <c r="P57" s="196"/>
      <c r="Q57" s="196"/>
    </row>
    <row r="58" spans="1:20" ht="12.75" customHeight="1">
      <c r="A58" s="196" t="s">
        <v>88</v>
      </c>
      <c r="B58" s="197"/>
      <c r="C58" s="197"/>
      <c r="D58" s="197"/>
      <c r="E58" s="197"/>
      <c r="F58" s="197"/>
      <c r="G58" s="197"/>
      <c r="H58" s="197"/>
      <c r="I58" s="197"/>
      <c r="J58" s="197"/>
      <c r="K58" s="197"/>
      <c r="L58" s="197"/>
      <c r="M58" s="197"/>
      <c r="N58" s="197"/>
      <c r="O58" s="197"/>
      <c r="P58" s="197"/>
      <c r="Q58" s="197"/>
      <c r="R58" s="197"/>
      <c r="S58" s="197"/>
      <c r="T58" s="197"/>
    </row>
    <row r="59" spans="1:20" ht="12.75" customHeight="1">
      <c r="A59" s="196" t="s">
        <v>89</v>
      </c>
      <c r="B59" s="197"/>
      <c r="C59" s="197"/>
      <c r="D59" s="197"/>
      <c r="E59" s="197"/>
      <c r="F59" s="197"/>
      <c r="G59" s="197"/>
      <c r="H59" s="197"/>
      <c r="I59" s="197"/>
      <c r="J59" s="197"/>
      <c r="K59" s="197"/>
      <c r="L59" s="197"/>
      <c r="M59" s="197"/>
      <c r="N59" s="197"/>
      <c r="O59" s="197"/>
      <c r="P59" s="197"/>
      <c r="Q59" s="197"/>
      <c r="R59" s="197"/>
      <c r="S59" s="197"/>
      <c r="T59" s="197"/>
    </row>
    <row r="60" spans="1:20" ht="12.75" customHeight="1">
      <c r="A60" s="196" t="s">
        <v>90</v>
      </c>
      <c r="B60" s="197"/>
      <c r="C60" s="197"/>
      <c r="D60" s="197"/>
      <c r="E60" s="197"/>
      <c r="F60" s="197"/>
      <c r="G60" s="197"/>
      <c r="H60" s="197"/>
      <c r="I60" s="197"/>
      <c r="J60" s="197"/>
      <c r="K60" s="197"/>
      <c r="L60" s="197"/>
      <c r="M60" s="197"/>
      <c r="N60" s="197"/>
      <c r="O60" s="197"/>
      <c r="P60" s="197"/>
      <c r="Q60" s="197"/>
      <c r="R60" s="197"/>
      <c r="S60" s="197"/>
      <c r="T60" s="197"/>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161"/>
      <c r="B62" s="161"/>
      <c r="C62" s="161"/>
    </row>
    <row r="63" spans="1:20" ht="12.75" customHeight="1">
      <c r="A63" s="161"/>
      <c r="B63" s="161"/>
      <c r="C63" s="161"/>
    </row>
    <row r="64" spans="1:20" ht="12.75" customHeight="1">
      <c r="A64" s="161"/>
      <c r="B64" s="161"/>
      <c r="C64" s="161"/>
    </row>
    <row r="65" spans="1:3" ht="12.75" customHeight="1">
      <c r="A65" s="161"/>
      <c r="B65" s="161"/>
      <c r="C65" s="161"/>
    </row>
    <row r="66" spans="1:3" ht="12.75" customHeight="1">
      <c r="A66" s="161"/>
      <c r="B66" s="161"/>
      <c r="C66" s="161"/>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election activeCell="AH5" sqref="AH5:AJ5"/>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1" t="s">
        <v>230</v>
      </c>
      <c r="AL1" s="281"/>
      <c r="AM1" s="281"/>
      <c r="AN1" s="281"/>
    </row>
    <row r="2" spans="1:40" ht="18" customHeight="1">
      <c r="A2" s="62"/>
      <c r="B2" s="63"/>
      <c r="C2" s="63"/>
      <c r="D2" s="63"/>
      <c r="E2" s="63"/>
      <c r="F2" s="63"/>
      <c r="G2" s="63"/>
      <c r="H2" s="63"/>
      <c r="I2" s="63"/>
      <c r="J2" s="63"/>
      <c r="K2" s="63"/>
      <c r="L2" s="63"/>
      <c r="M2" s="288">
        <v>2024</v>
      </c>
      <c r="N2" s="288"/>
      <c r="O2" s="288"/>
      <c r="P2" s="288"/>
      <c r="Q2" s="287" t="s">
        <v>94</v>
      </c>
      <c r="R2" s="287"/>
      <c r="S2" s="288">
        <v>5</v>
      </c>
      <c r="T2" s="288"/>
      <c r="U2" s="287" t="s">
        <v>95</v>
      </c>
      <c r="V2" s="287"/>
      <c r="W2" s="63"/>
      <c r="X2" s="63"/>
      <c r="Y2" s="63"/>
      <c r="Z2" s="62"/>
      <c r="AA2" s="62"/>
      <c r="AC2" s="81"/>
      <c r="AD2" s="63"/>
      <c r="AE2" s="63"/>
      <c r="AF2" s="63"/>
      <c r="AG2" s="63"/>
      <c r="AH2" s="63"/>
      <c r="AI2" s="81" t="s">
        <v>96</v>
      </c>
      <c r="AJ2" s="81"/>
      <c r="AK2" s="282"/>
      <c r="AL2" s="282"/>
      <c r="AM2" s="282"/>
      <c r="AN2" s="2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3" t="s">
        <v>155</v>
      </c>
      <c r="AL3" s="283"/>
      <c r="AM3" s="283"/>
      <c r="AN3" s="28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3"/>
      <c r="AL4" s="283"/>
      <c r="AM4" s="283"/>
      <c r="AN4" s="28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0">
        <v>40</v>
      </c>
      <c r="AI5" s="320"/>
      <c r="AJ5" s="320"/>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4" t="s">
        <v>102</v>
      </c>
      <c r="B7" s="321" t="s">
        <v>103</v>
      </c>
      <c r="C7" s="291" t="s">
        <v>104</v>
      </c>
      <c r="D7" s="286" t="s">
        <v>105</v>
      </c>
      <c r="E7" s="295" t="s">
        <v>106</v>
      </c>
      <c r="F7" s="290" t="s">
        <v>107</v>
      </c>
      <c r="G7" s="290"/>
      <c r="H7" s="290"/>
      <c r="I7" s="290"/>
      <c r="J7" s="290"/>
      <c r="K7" s="290"/>
      <c r="L7" s="290"/>
      <c r="M7" s="290"/>
      <c r="N7" s="290"/>
      <c r="O7" s="290"/>
      <c r="P7" s="290"/>
      <c r="Q7" s="290"/>
      <c r="R7" s="290"/>
      <c r="S7" s="290"/>
      <c r="T7" s="290"/>
      <c r="U7" s="290"/>
      <c r="V7" s="290"/>
      <c r="W7" s="290"/>
      <c r="X7" s="290"/>
      <c r="Y7" s="290"/>
      <c r="Z7" s="290"/>
      <c r="AA7" s="290"/>
      <c r="AB7" s="290"/>
      <c r="AC7" s="290"/>
      <c r="AD7" s="290"/>
      <c r="AE7" s="290"/>
      <c r="AF7" s="290"/>
      <c r="AG7" s="290"/>
      <c r="AH7" s="290"/>
      <c r="AI7" s="290"/>
      <c r="AJ7" s="290"/>
      <c r="AK7" s="284" t="s">
        <v>108</v>
      </c>
      <c r="AL7" s="285" t="s">
        <v>109</v>
      </c>
      <c r="AM7" s="280" t="s">
        <v>110</v>
      </c>
      <c r="AN7" s="280"/>
    </row>
    <row r="8" spans="1:40" ht="15" customHeight="1">
      <c r="A8" s="294"/>
      <c r="B8" s="322"/>
      <c r="C8" s="292"/>
      <c r="D8" s="286"/>
      <c r="E8" s="295"/>
      <c r="F8" s="286" t="s">
        <v>111</v>
      </c>
      <c r="G8" s="286"/>
      <c r="H8" s="286"/>
      <c r="I8" s="286"/>
      <c r="J8" s="286"/>
      <c r="K8" s="286"/>
      <c r="L8" s="286"/>
      <c r="M8" s="286" t="s">
        <v>112</v>
      </c>
      <c r="N8" s="286"/>
      <c r="O8" s="286"/>
      <c r="P8" s="286"/>
      <c r="Q8" s="286"/>
      <c r="R8" s="286"/>
      <c r="S8" s="286"/>
      <c r="T8" s="286" t="s">
        <v>113</v>
      </c>
      <c r="U8" s="286"/>
      <c r="V8" s="286"/>
      <c r="W8" s="286"/>
      <c r="X8" s="286"/>
      <c r="Y8" s="286"/>
      <c r="Z8" s="286"/>
      <c r="AA8" s="286" t="s">
        <v>114</v>
      </c>
      <c r="AB8" s="286"/>
      <c r="AC8" s="286"/>
      <c r="AD8" s="286"/>
      <c r="AE8" s="286"/>
      <c r="AF8" s="286"/>
      <c r="AG8" s="286"/>
      <c r="AH8" s="286" t="s">
        <v>115</v>
      </c>
      <c r="AI8" s="286"/>
      <c r="AJ8" s="286"/>
      <c r="AK8" s="284"/>
      <c r="AL8" s="285"/>
      <c r="AM8" s="280"/>
      <c r="AN8" s="280"/>
    </row>
    <row r="9" spans="1:40" ht="15" customHeight="1">
      <c r="A9" s="294"/>
      <c r="B9" s="323" t="s">
        <v>156</v>
      </c>
      <c r="C9" s="292"/>
      <c r="D9" s="286"/>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4"/>
      <c r="AL9" s="285"/>
      <c r="AM9" s="280"/>
      <c r="AN9" s="280"/>
    </row>
    <row r="10" spans="1:40" ht="15" customHeight="1">
      <c r="A10" s="294"/>
      <c r="B10" s="324"/>
      <c r="C10" s="293"/>
      <c r="D10" s="286"/>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4"/>
      <c r="AL10" s="285"/>
      <c r="AM10" s="280"/>
      <c r="AN10" s="280"/>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8"/>
      <c r="AN11" s="298"/>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8"/>
      <c r="AN12" s="298"/>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8"/>
      <c r="AN13" s="298"/>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8"/>
      <c r="AN14" s="29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8"/>
      <c r="AN15" s="29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8"/>
      <c r="AN16" s="29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8"/>
      <c r="AN17" s="29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8"/>
      <c r="AN18" s="29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8"/>
      <c r="AN19" s="29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8"/>
      <c r="AN20" s="29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8"/>
      <c r="AN21" s="29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8"/>
      <c r="AN22" s="29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8"/>
      <c r="AN23" s="29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8"/>
      <c r="AN24" s="29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8"/>
      <c r="AN25" s="29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8"/>
      <c r="AN26" s="29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8"/>
      <c r="AN27" s="29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8"/>
      <c r="AN28" s="29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8"/>
      <c r="AN29" s="29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8"/>
      <c r="AN30" s="298"/>
    </row>
    <row r="31" spans="1:40" ht="18" customHeight="1">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4"/>
      <c r="AN31" s="294"/>
    </row>
    <row r="32" spans="1:40" ht="18" customHeight="1">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4"/>
      <c r="AN32" s="294"/>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86" t="s">
        <v>126</v>
      </c>
      <c r="D43" s="286"/>
      <c r="E43" s="286"/>
      <c r="F43" s="60"/>
      <c r="G43" s="60"/>
    </row>
    <row r="44" spans="1:39" ht="15" customHeight="1">
      <c r="A44" s="60"/>
      <c r="B44" s="97" t="s">
        <v>127</v>
      </c>
      <c r="C44" s="299" t="s">
        <v>128</v>
      </c>
      <c r="D44" s="299"/>
      <c r="E44" s="299"/>
      <c r="F44" s="60"/>
      <c r="G44" s="60"/>
    </row>
    <row r="45" spans="1:39" ht="15" customHeight="1">
      <c r="A45" s="60"/>
      <c r="B45" s="97" t="s">
        <v>129</v>
      </c>
      <c r="C45" s="299" t="s">
        <v>130</v>
      </c>
      <c r="D45" s="299"/>
      <c r="E45" s="299"/>
      <c r="F45" s="60"/>
      <c r="G45" s="60"/>
    </row>
    <row r="46" spans="1:39" ht="15" customHeight="1">
      <c r="A46" s="60"/>
      <c r="B46" s="97" t="s">
        <v>131</v>
      </c>
      <c r="C46" s="299" t="s">
        <v>132</v>
      </c>
      <c r="D46" s="299"/>
      <c r="E46" s="299"/>
      <c r="F46" s="60"/>
      <c r="G46" s="60"/>
    </row>
    <row r="47" spans="1:39" ht="15" customHeight="1">
      <c r="A47" s="60"/>
      <c r="B47" s="97" t="s">
        <v>133</v>
      </c>
      <c r="C47" s="299" t="s">
        <v>134</v>
      </c>
      <c r="D47" s="299"/>
      <c r="E47" s="299"/>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1"/>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zoomScaleNormal="100" zoomScaleSheetLayoutView="100" workbookViewId="0">
      <selection activeCell="AH5" sqref="AH5:AJ5"/>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1" t="s">
        <v>231</v>
      </c>
      <c r="AL1" s="281"/>
      <c r="AM1" s="281"/>
      <c r="AN1" s="281"/>
    </row>
    <row r="2" spans="1:40" ht="18" customHeight="1">
      <c r="A2" s="62"/>
      <c r="B2" s="63"/>
      <c r="C2" s="63"/>
      <c r="D2" s="63"/>
      <c r="E2" s="63"/>
      <c r="F2" s="63"/>
      <c r="G2" s="63"/>
      <c r="H2" s="63"/>
      <c r="I2" s="63"/>
      <c r="J2" s="63"/>
      <c r="K2" s="63"/>
      <c r="L2" s="63"/>
      <c r="M2" s="288">
        <v>2024</v>
      </c>
      <c r="N2" s="288"/>
      <c r="O2" s="288"/>
      <c r="P2" s="288"/>
      <c r="Q2" s="287" t="s">
        <v>94</v>
      </c>
      <c r="R2" s="287"/>
      <c r="S2" s="288">
        <v>5</v>
      </c>
      <c r="T2" s="288"/>
      <c r="U2" s="287" t="s">
        <v>95</v>
      </c>
      <c r="V2" s="287"/>
      <c r="W2" s="63"/>
      <c r="X2" s="63"/>
      <c r="Y2" s="63"/>
      <c r="Z2" s="62"/>
      <c r="AA2" s="62"/>
      <c r="AC2" s="81"/>
      <c r="AD2" s="63"/>
      <c r="AE2" s="63"/>
      <c r="AF2" s="63"/>
      <c r="AG2" s="63"/>
      <c r="AH2" s="63"/>
      <c r="AI2" s="81" t="s">
        <v>96</v>
      </c>
      <c r="AJ2" s="81"/>
      <c r="AK2" s="282"/>
      <c r="AL2" s="282"/>
      <c r="AM2" s="282"/>
      <c r="AN2" s="2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3" t="s">
        <v>155</v>
      </c>
      <c r="AL3" s="283"/>
      <c r="AM3" s="283"/>
      <c r="AN3" s="28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3"/>
      <c r="AL4" s="283"/>
      <c r="AM4" s="283"/>
      <c r="AN4" s="28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0">
        <v>40</v>
      </c>
      <c r="AI5" s="320"/>
      <c r="AJ5" s="320"/>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4" t="s">
        <v>102</v>
      </c>
      <c r="B7" s="321" t="s">
        <v>103</v>
      </c>
      <c r="C7" s="291" t="s">
        <v>104</v>
      </c>
      <c r="D7" s="286" t="s">
        <v>105</v>
      </c>
      <c r="E7" s="295" t="s">
        <v>106</v>
      </c>
      <c r="F7" s="290" t="s">
        <v>107</v>
      </c>
      <c r="G7" s="290"/>
      <c r="H7" s="290"/>
      <c r="I7" s="290"/>
      <c r="J7" s="290"/>
      <c r="K7" s="290"/>
      <c r="L7" s="290"/>
      <c r="M7" s="290"/>
      <c r="N7" s="290"/>
      <c r="O7" s="290"/>
      <c r="P7" s="290"/>
      <c r="Q7" s="290"/>
      <c r="R7" s="290"/>
      <c r="S7" s="290"/>
      <c r="T7" s="290"/>
      <c r="U7" s="290"/>
      <c r="V7" s="290"/>
      <c r="W7" s="290"/>
      <c r="X7" s="290"/>
      <c r="Y7" s="290"/>
      <c r="Z7" s="290"/>
      <c r="AA7" s="290"/>
      <c r="AB7" s="290"/>
      <c r="AC7" s="290"/>
      <c r="AD7" s="290"/>
      <c r="AE7" s="290"/>
      <c r="AF7" s="290"/>
      <c r="AG7" s="290"/>
      <c r="AH7" s="290"/>
      <c r="AI7" s="290"/>
      <c r="AJ7" s="290"/>
      <c r="AK7" s="284" t="s">
        <v>108</v>
      </c>
      <c r="AL7" s="285" t="s">
        <v>109</v>
      </c>
      <c r="AM7" s="280" t="s">
        <v>110</v>
      </c>
      <c r="AN7" s="280"/>
    </row>
    <row r="8" spans="1:40" ht="15" customHeight="1">
      <c r="A8" s="294"/>
      <c r="B8" s="322"/>
      <c r="C8" s="292"/>
      <c r="D8" s="286"/>
      <c r="E8" s="295"/>
      <c r="F8" s="286" t="s">
        <v>111</v>
      </c>
      <c r="G8" s="286"/>
      <c r="H8" s="286"/>
      <c r="I8" s="286"/>
      <c r="J8" s="286"/>
      <c r="K8" s="286"/>
      <c r="L8" s="286"/>
      <c r="M8" s="286" t="s">
        <v>112</v>
      </c>
      <c r="N8" s="286"/>
      <c r="O8" s="286"/>
      <c r="P8" s="286"/>
      <c r="Q8" s="286"/>
      <c r="R8" s="286"/>
      <c r="S8" s="286"/>
      <c r="T8" s="286" t="s">
        <v>113</v>
      </c>
      <c r="U8" s="286"/>
      <c r="V8" s="286"/>
      <c r="W8" s="286"/>
      <c r="X8" s="286"/>
      <c r="Y8" s="286"/>
      <c r="Z8" s="286"/>
      <c r="AA8" s="286" t="s">
        <v>114</v>
      </c>
      <c r="AB8" s="286"/>
      <c r="AC8" s="286"/>
      <c r="AD8" s="286"/>
      <c r="AE8" s="286"/>
      <c r="AF8" s="286"/>
      <c r="AG8" s="286"/>
      <c r="AH8" s="286" t="s">
        <v>115</v>
      </c>
      <c r="AI8" s="286"/>
      <c r="AJ8" s="286"/>
      <c r="AK8" s="284"/>
      <c r="AL8" s="285"/>
      <c r="AM8" s="280"/>
      <c r="AN8" s="280"/>
    </row>
    <row r="9" spans="1:40" ht="15" customHeight="1">
      <c r="A9" s="294"/>
      <c r="B9" s="323" t="s">
        <v>156</v>
      </c>
      <c r="C9" s="292"/>
      <c r="D9" s="286"/>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4"/>
      <c r="AL9" s="285"/>
      <c r="AM9" s="280"/>
      <c r="AN9" s="280"/>
    </row>
    <row r="10" spans="1:40" ht="15" customHeight="1">
      <c r="A10" s="294"/>
      <c r="B10" s="324"/>
      <c r="C10" s="293"/>
      <c r="D10" s="286"/>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4"/>
      <c r="AL10" s="285"/>
      <c r="AM10" s="280"/>
      <c r="AN10" s="280"/>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8"/>
      <c r="AN11" s="298"/>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8"/>
      <c r="AN12" s="298"/>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8"/>
      <c r="AN13" s="298"/>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8"/>
      <c r="AN14" s="29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8"/>
      <c r="AN15" s="29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8"/>
      <c r="AN16" s="29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8"/>
      <c r="AN17" s="29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8"/>
      <c r="AN18" s="29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8"/>
      <c r="AN19" s="29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8"/>
      <c r="AN20" s="29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8"/>
      <c r="AN21" s="29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8"/>
      <c r="AN22" s="29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8"/>
      <c r="AN23" s="29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8"/>
      <c r="AN24" s="29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8"/>
      <c r="AN25" s="29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8"/>
      <c r="AN26" s="29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8"/>
      <c r="AN27" s="29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8"/>
      <c r="AN28" s="29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8"/>
      <c r="AN29" s="29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8"/>
      <c r="AN30" s="298"/>
    </row>
    <row r="31" spans="1:40" ht="18" customHeight="1">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4"/>
      <c r="AN31" s="294"/>
    </row>
    <row r="32" spans="1:40" ht="18" customHeight="1">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4"/>
      <c r="AN32" s="294"/>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86" t="s">
        <v>126</v>
      </c>
      <c r="D43" s="286"/>
      <c r="E43" s="286"/>
      <c r="F43" s="60"/>
      <c r="G43" s="60"/>
    </row>
    <row r="44" spans="1:39" ht="15" customHeight="1">
      <c r="A44" s="60"/>
      <c r="B44" s="97" t="s">
        <v>127</v>
      </c>
      <c r="C44" s="299" t="s">
        <v>128</v>
      </c>
      <c r="D44" s="299"/>
      <c r="E44" s="299"/>
      <c r="F44" s="60"/>
      <c r="G44" s="60"/>
    </row>
    <row r="45" spans="1:39" ht="15" customHeight="1">
      <c r="A45" s="60"/>
      <c r="B45" s="97" t="s">
        <v>129</v>
      </c>
      <c r="C45" s="299" t="s">
        <v>130</v>
      </c>
      <c r="D45" s="299"/>
      <c r="E45" s="299"/>
      <c r="F45" s="60"/>
      <c r="G45" s="60"/>
    </row>
    <row r="46" spans="1:39" ht="15" customHeight="1">
      <c r="A46" s="60"/>
      <c r="B46" s="97" t="s">
        <v>131</v>
      </c>
      <c r="C46" s="299" t="s">
        <v>132</v>
      </c>
      <c r="D46" s="299"/>
      <c r="E46" s="299"/>
      <c r="F46" s="60"/>
      <c r="G46" s="60"/>
    </row>
    <row r="47" spans="1:39" ht="15" customHeight="1">
      <c r="A47" s="60"/>
      <c r="B47" s="97" t="s">
        <v>133</v>
      </c>
      <c r="C47" s="299" t="s">
        <v>134</v>
      </c>
      <c r="D47" s="299"/>
      <c r="E47" s="299"/>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1"/>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election activeCell="AH5" sqref="AH5:AJ5"/>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1" t="s">
        <v>232</v>
      </c>
      <c r="AL1" s="281"/>
      <c r="AM1" s="281"/>
      <c r="AN1" s="281"/>
    </row>
    <row r="2" spans="1:40" ht="18" customHeight="1">
      <c r="A2" s="62"/>
      <c r="B2" s="63"/>
      <c r="C2" s="63"/>
      <c r="D2" s="63"/>
      <c r="E2" s="63"/>
      <c r="F2" s="63"/>
      <c r="G2" s="63"/>
      <c r="H2" s="63"/>
      <c r="I2" s="63"/>
      <c r="J2" s="63"/>
      <c r="K2" s="63"/>
      <c r="L2" s="63"/>
      <c r="M2" s="288">
        <v>2024</v>
      </c>
      <c r="N2" s="288"/>
      <c r="O2" s="288"/>
      <c r="P2" s="288"/>
      <c r="Q2" s="287" t="s">
        <v>94</v>
      </c>
      <c r="R2" s="287"/>
      <c r="S2" s="288">
        <v>5</v>
      </c>
      <c r="T2" s="288"/>
      <c r="U2" s="287" t="s">
        <v>95</v>
      </c>
      <c r="V2" s="287"/>
      <c r="W2" s="63"/>
      <c r="X2" s="63"/>
      <c r="Y2" s="63"/>
      <c r="Z2" s="62"/>
      <c r="AA2" s="62"/>
      <c r="AC2" s="81"/>
      <c r="AD2" s="63"/>
      <c r="AE2" s="63"/>
      <c r="AF2" s="63"/>
      <c r="AG2" s="63"/>
      <c r="AH2" s="63"/>
      <c r="AI2" s="81" t="s">
        <v>96</v>
      </c>
      <c r="AJ2" s="81"/>
      <c r="AK2" s="282"/>
      <c r="AL2" s="282"/>
      <c r="AM2" s="282"/>
      <c r="AN2" s="2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3" t="s">
        <v>155</v>
      </c>
      <c r="AL3" s="283"/>
      <c r="AM3" s="283"/>
      <c r="AN3" s="28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3"/>
      <c r="AL4" s="283"/>
      <c r="AM4" s="283"/>
      <c r="AN4" s="28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0">
        <v>40</v>
      </c>
      <c r="AI5" s="320"/>
      <c r="AJ5" s="320"/>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4" t="s">
        <v>102</v>
      </c>
      <c r="B7" s="321" t="s">
        <v>103</v>
      </c>
      <c r="C7" s="291" t="s">
        <v>104</v>
      </c>
      <c r="D7" s="286" t="s">
        <v>105</v>
      </c>
      <c r="E7" s="295" t="s">
        <v>106</v>
      </c>
      <c r="F7" s="290" t="s">
        <v>107</v>
      </c>
      <c r="G7" s="290"/>
      <c r="H7" s="290"/>
      <c r="I7" s="290"/>
      <c r="J7" s="290"/>
      <c r="K7" s="290"/>
      <c r="L7" s="290"/>
      <c r="M7" s="290"/>
      <c r="N7" s="290"/>
      <c r="O7" s="290"/>
      <c r="P7" s="290"/>
      <c r="Q7" s="290"/>
      <c r="R7" s="290"/>
      <c r="S7" s="290"/>
      <c r="T7" s="290"/>
      <c r="U7" s="290"/>
      <c r="V7" s="290"/>
      <c r="W7" s="290"/>
      <c r="X7" s="290"/>
      <c r="Y7" s="290"/>
      <c r="Z7" s="290"/>
      <c r="AA7" s="290"/>
      <c r="AB7" s="290"/>
      <c r="AC7" s="290"/>
      <c r="AD7" s="290"/>
      <c r="AE7" s="290"/>
      <c r="AF7" s="290"/>
      <c r="AG7" s="290"/>
      <c r="AH7" s="290"/>
      <c r="AI7" s="290"/>
      <c r="AJ7" s="290"/>
      <c r="AK7" s="284" t="s">
        <v>108</v>
      </c>
      <c r="AL7" s="285" t="s">
        <v>109</v>
      </c>
      <c r="AM7" s="280" t="s">
        <v>110</v>
      </c>
      <c r="AN7" s="280"/>
    </row>
    <row r="8" spans="1:40" ht="15" customHeight="1">
      <c r="A8" s="294"/>
      <c r="B8" s="322"/>
      <c r="C8" s="292"/>
      <c r="D8" s="286"/>
      <c r="E8" s="295"/>
      <c r="F8" s="286" t="s">
        <v>111</v>
      </c>
      <c r="G8" s="286"/>
      <c r="H8" s="286"/>
      <c r="I8" s="286"/>
      <c r="J8" s="286"/>
      <c r="K8" s="286"/>
      <c r="L8" s="286"/>
      <c r="M8" s="286" t="s">
        <v>112</v>
      </c>
      <c r="N8" s="286"/>
      <c r="O8" s="286"/>
      <c r="P8" s="286"/>
      <c r="Q8" s="286"/>
      <c r="R8" s="286"/>
      <c r="S8" s="286"/>
      <c r="T8" s="286" t="s">
        <v>113</v>
      </c>
      <c r="U8" s="286"/>
      <c r="V8" s="286"/>
      <c r="W8" s="286"/>
      <c r="X8" s="286"/>
      <c r="Y8" s="286"/>
      <c r="Z8" s="286"/>
      <c r="AA8" s="286" t="s">
        <v>114</v>
      </c>
      <c r="AB8" s="286"/>
      <c r="AC8" s="286"/>
      <c r="AD8" s="286"/>
      <c r="AE8" s="286"/>
      <c r="AF8" s="286"/>
      <c r="AG8" s="286"/>
      <c r="AH8" s="286" t="s">
        <v>115</v>
      </c>
      <c r="AI8" s="286"/>
      <c r="AJ8" s="286"/>
      <c r="AK8" s="284"/>
      <c r="AL8" s="285"/>
      <c r="AM8" s="280"/>
      <c r="AN8" s="280"/>
    </row>
    <row r="9" spans="1:40" ht="15" customHeight="1">
      <c r="A9" s="294"/>
      <c r="B9" s="323" t="s">
        <v>156</v>
      </c>
      <c r="C9" s="292"/>
      <c r="D9" s="286"/>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4"/>
      <c r="AL9" s="285"/>
      <c r="AM9" s="280"/>
      <c r="AN9" s="280"/>
    </row>
    <row r="10" spans="1:40" ht="15" customHeight="1">
      <c r="A10" s="294"/>
      <c r="B10" s="324"/>
      <c r="C10" s="293"/>
      <c r="D10" s="286"/>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4"/>
      <c r="AL10" s="285"/>
      <c r="AM10" s="280"/>
      <c r="AN10" s="280"/>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8"/>
      <c r="AN11" s="298"/>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8"/>
      <c r="AN12" s="298"/>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8"/>
      <c r="AN13" s="298"/>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8"/>
      <c r="AN14" s="29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8"/>
      <c r="AN15" s="29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8"/>
      <c r="AN16" s="29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8"/>
      <c r="AN17" s="29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8"/>
      <c r="AN18" s="29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8"/>
      <c r="AN19" s="29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8"/>
      <c r="AN20" s="29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8"/>
      <c r="AN21" s="29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8"/>
      <c r="AN22" s="29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8"/>
      <c r="AN23" s="29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8"/>
      <c r="AN24" s="29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8"/>
      <c r="AN25" s="29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8"/>
      <c r="AN26" s="29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8"/>
      <c r="AN27" s="29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8"/>
      <c r="AN28" s="29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8"/>
      <c r="AN29" s="29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8"/>
      <c r="AN30" s="298"/>
    </row>
    <row r="31" spans="1:40" ht="18" customHeight="1">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4"/>
      <c r="AN31" s="294"/>
    </row>
    <row r="32" spans="1:40" ht="18" customHeight="1">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4"/>
      <c r="AN32" s="294"/>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86" t="s">
        <v>126</v>
      </c>
      <c r="D43" s="286"/>
      <c r="E43" s="286"/>
      <c r="F43" s="60"/>
      <c r="G43" s="60"/>
    </row>
    <row r="44" spans="1:39" ht="15" customHeight="1">
      <c r="A44" s="60"/>
      <c r="B44" s="97" t="s">
        <v>127</v>
      </c>
      <c r="C44" s="299" t="s">
        <v>128</v>
      </c>
      <c r="D44" s="299"/>
      <c r="E44" s="299"/>
      <c r="F44" s="60"/>
      <c r="G44" s="60"/>
    </row>
    <row r="45" spans="1:39" ht="15" customHeight="1">
      <c r="A45" s="60"/>
      <c r="B45" s="97" t="s">
        <v>129</v>
      </c>
      <c r="C45" s="299" t="s">
        <v>130</v>
      </c>
      <c r="D45" s="299"/>
      <c r="E45" s="299"/>
      <c r="F45" s="60"/>
      <c r="G45" s="60"/>
    </row>
    <row r="46" spans="1:39" ht="15" customHeight="1">
      <c r="A46" s="60"/>
      <c r="B46" s="97" t="s">
        <v>131</v>
      </c>
      <c r="C46" s="299" t="s">
        <v>132</v>
      </c>
      <c r="D46" s="299"/>
      <c r="E46" s="299"/>
      <c r="F46" s="60"/>
      <c r="G46" s="60"/>
    </row>
    <row r="47" spans="1:39" ht="15" customHeight="1">
      <c r="A47" s="60"/>
      <c r="B47" s="97" t="s">
        <v>133</v>
      </c>
      <c r="C47" s="299" t="s">
        <v>134</v>
      </c>
      <c r="D47" s="299"/>
      <c r="E47" s="299"/>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1"/>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AL13" sqref="AL13"/>
    </sheetView>
  </sheetViews>
  <sheetFormatPr defaultColWidth="8.25" defaultRowHeight="21" customHeight="1"/>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1" t="s">
        <v>233</v>
      </c>
      <c r="AL1" s="281"/>
      <c r="AM1" s="281"/>
      <c r="AN1" s="281"/>
    </row>
    <row r="2" spans="1:40" ht="18" customHeight="1">
      <c r="A2" s="62"/>
      <c r="B2" s="63"/>
      <c r="C2" s="63"/>
      <c r="D2" s="63"/>
      <c r="E2" s="63"/>
      <c r="F2" s="63"/>
      <c r="G2" s="63"/>
      <c r="H2" s="63"/>
      <c r="I2" s="63"/>
      <c r="J2" s="63"/>
      <c r="K2" s="63"/>
      <c r="L2" s="63"/>
      <c r="M2" s="288">
        <v>2024</v>
      </c>
      <c r="N2" s="288"/>
      <c r="O2" s="288"/>
      <c r="P2" s="288"/>
      <c r="Q2" s="287" t="s">
        <v>94</v>
      </c>
      <c r="R2" s="287"/>
      <c r="S2" s="288">
        <v>5</v>
      </c>
      <c r="T2" s="288"/>
      <c r="U2" s="287" t="s">
        <v>95</v>
      </c>
      <c r="V2" s="287"/>
      <c r="W2" s="63"/>
      <c r="X2" s="63"/>
      <c r="Y2" s="63"/>
      <c r="Z2" s="62"/>
      <c r="AA2" s="62"/>
      <c r="AC2" s="81"/>
      <c r="AD2" s="63"/>
      <c r="AE2" s="63"/>
      <c r="AF2" s="63"/>
      <c r="AG2" s="63"/>
      <c r="AH2" s="63"/>
      <c r="AI2" s="81" t="s">
        <v>96</v>
      </c>
      <c r="AJ2" s="81"/>
      <c r="AK2" s="282"/>
      <c r="AL2" s="282"/>
      <c r="AM2" s="282"/>
      <c r="AN2" s="2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3" t="s">
        <v>155</v>
      </c>
      <c r="AL3" s="283"/>
      <c r="AM3" s="283"/>
      <c r="AN3" s="28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3"/>
      <c r="AL4" s="283"/>
      <c r="AM4" s="283"/>
      <c r="AN4" s="28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0">
        <v>40</v>
      </c>
      <c r="AI5" s="320"/>
      <c r="AJ5" s="320"/>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4" t="s">
        <v>102</v>
      </c>
      <c r="B7" s="321" t="s">
        <v>103</v>
      </c>
      <c r="C7" s="291" t="s">
        <v>104</v>
      </c>
      <c r="D7" s="286" t="s">
        <v>105</v>
      </c>
      <c r="E7" s="295" t="s">
        <v>106</v>
      </c>
      <c r="F7" s="290" t="s">
        <v>107</v>
      </c>
      <c r="G7" s="290"/>
      <c r="H7" s="290"/>
      <c r="I7" s="290"/>
      <c r="J7" s="290"/>
      <c r="K7" s="290"/>
      <c r="L7" s="290"/>
      <c r="M7" s="290"/>
      <c r="N7" s="290"/>
      <c r="O7" s="290"/>
      <c r="P7" s="290"/>
      <c r="Q7" s="290"/>
      <c r="R7" s="290"/>
      <c r="S7" s="290"/>
      <c r="T7" s="290"/>
      <c r="U7" s="290"/>
      <c r="V7" s="290"/>
      <c r="W7" s="290"/>
      <c r="X7" s="290"/>
      <c r="Y7" s="290"/>
      <c r="Z7" s="290"/>
      <c r="AA7" s="290"/>
      <c r="AB7" s="290"/>
      <c r="AC7" s="290"/>
      <c r="AD7" s="290"/>
      <c r="AE7" s="290"/>
      <c r="AF7" s="290"/>
      <c r="AG7" s="290"/>
      <c r="AH7" s="290"/>
      <c r="AI7" s="290"/>
      <c r="AJ7" s="290"/>
      <c r="AK7" s="284" t="s">
        <v>108</v>
      </c>
      <c r="AL7" s="285" t="s">
        <v>109</v>
      </c>
      <c r="AM7" s="280" t="s">
        <v>110</v>
      </c>
      <c r="AN7" s="280"/>
    </row>
    <row r="8" spans="1:40" ht="15" customHeight="1">
      <c r="A8" s="294"/>
      <c r="B8" s="322"/>
      <c r="C8" s="292"/>
      <c r="D8" s="286"/>
      <c r="E8" s="295"/>
      <c r="F8" s="286" t="s">
        <v>111</v>
      </c>
      <c r="G8" s="286"/>
      <c r="H8" s="286"/>
      <c r="I8" s="286"/>
      <c r="J8" s="286"/>
      <c r="K8" s="286"/>
      <c r="L8" s="286"/>
      <c r="M8" s="286" t="s">
        <v>112</v>
      </c>
      <c r="N8" s="286"/>
      <c r="O8" s="286"/>
      <c r="P8" s="286"/>
      <c r="Q8" s="286"/>
      <c r="R8" s="286"/>
      <c r="S8" s="286"/>
      <c r="T8" s="286" t="s">
        <v>113</v>
      </c>
      <c r="U8" s="286"/>
      <c r="V8" s="286"/>
      <c r="W8" s="286"/>
      <c r="X8" s="286"/>
      <c r="Y8" s="286"/>
      <c r="Z8" s="286"/>
      <c r="AA8" s="286" t="s">
        <v>114</v>
      </c>
      <c r="AB8" s="286"/>
      <c r="AC8" s="286"/>
      <c r="AD8" s="286"/>
      <c r="AE8" s="286"/>
      <c r="AF8" s="286"/>
      <c r="AG8" s="286"/>
      <c r="AH8" s="286" t="s">
        <v>115</v>
      </c>
      <c r="AI8" s="286"/>
      <c r="AJ8" s="286"/>
      <c r="AK8" s="284"/>
      <c r="AL8" s="285"/>
      <c r="AM8" s="280"/>
      <c r="AN8" s="280"/>
    </row>
    <row r="9" spans="1:40" ht="15" customHeight="1">
      <c r="A9" s="294"/>
      <c r="B9" s="323" t="s">
        <v>156</v>
      </c>
      <c r="C9" s="292"/>
      <c r="D9" s="286"/>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4"/>
      <c r="AL9" s="285"/>
      <c r="AM9" s="280"/>
      <c r="AN9" s="280"/>
    </row>
    <row r="10" spans="1:40" ht="15" customHeight="1">
      <c r="A10" s="294"/>
      <c r="B10" s="324"/>
      <c r="C10" s="293"/>
      <c r="D10" s="286"/>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4"/>
      <c r="AL10" s="285"/>
      <c r="AM10" s="280"/>
      <c r="AN10" s="28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8"/>
      <c r="AN11" s="298"/>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8"/>
      <c r="AN12" s="298"/>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8"/>
      <c r="AN13" s="298"/>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8"/>
      <c r="AN14" s="298"/>
    </row>
    <row r="15" spans="1:40" ht="18" customHeight="1">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8"/>
      <c r="AN15" s="29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8"/>
      <c r="AN16" s="29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8"/>
      <c r="AN17" s="29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8"/>
      <c r="AN18" s="29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8"/>
      <c r="AN19" s="29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8"/>
      <c r="AN20" s="29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8"/>
      <c r="AN21" s="29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8"/>
      <c r="AN22" s="29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8"/>
      <c r="AN23" s="29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8"/>
      <c r="AN24" s="29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8"/>
      <c r="AN25" s="29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8"/>
      <c r="AN26" s="29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8"/>
      <c r="AN27" s="29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8"/>
      <c r="AN28" s="29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8"/>
      <c r="AN29" s="29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8"/>
      <c r="AN30" s="298"/>
    </row>
    <row r="31" spans="1:40" ht="18" customHeight="1">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4"/>
      <c r="AN31" s="294"/>
    </row>
    <row r="32" spans="1:40" ht="18" customHeight="1">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4"/>
      <c r="AN32" s="294"/>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7">
        <v>6</v>
      </c>
      <c r="G37" s="357"/>
      <c r="H37" s="357"/>
      <c r="I37" s="357">
        <v>7</v>
      </c>
      <c r="J37" s="357"/>
      <c r="K37" s="357"/>
      <c r="L37" s="357">
        <v>8</v>
      </c>
      <c r="M37" s="357"/>
      <c r="N37" s="357"/>
      <c r="O37" s="357">
        <v>9</v>
      </c>
      <c r="P37" s="357"/>
      <c r="Q37" s="357"/>
      <c r="R37" s="357">
        <v>10</v>
      </c>
      <c r="S37" s="357"/>
      <c r="T37" s="357"/>
      <c r="U37" s="357">
        <v>11</v>
      </c>
      <c r="V37" s="357"/>
      <c r="W37" s="357"/>
      <c r="X37" s="357">
        <v>12</v>
      </c>
      <c r="Y37" s="357"/>
      <c r="Z37" s="357"/>
      <c r="AA37" s="357">
        <v>1</v>
      </c>
      <c r="AB37" s="357"/>
      <c r="AC37" s="357"/>
      <c r="AD37" s="357">
        <v>2</v>
      </c>
      <c r="AE37" s="357"/>
      <c r="AF37" s="357"/>
      <c r="AG37" s="357">
        <v>3</v>
      </c>
      <c r="AH37" s="357"/>
      <c r="AI37" s="357"/>
      <c r="AJ37" s="286" t="s">
        <v>211</v>
      </c>
      <c r="AK37" s="286"/>
      <c r="AL37" s="82" t="s">
        <v>212</v>
      </c>
      <c r="AM37"/>
      <c r="AN37"/>
      <c r="AO37"/>
      <c r="AP37"/>
      <c r="AQ37"/>
    </row>
    <row r="38" spans="1:43" ht="18" customHeight="1">
      <c r="A38" s="355" t="s">
        <v>213</v>
      </c>
      <c r="B38" s="355"/>
      <c r="C38" s="355"/>
      <c r="D38" s="69">
        <v>1400</v>
      </c>
      <c r="E38" s="69">
        <v>1310</v>
      </c>
      <c r="F38" s="356">
        <v>1400</v>
      </c>
      <c r="G38" s="356"/>
      <c r="H38" s="356"/>
      <c r="I38" s="356">
        <v>1470</v>
      </c>
      <c r="J38" s="356"/>
      <c r="K38" s="356"/>
      <c r="L38" s="356">
        <v>1470</v>
      </c>
      <c r="M38" s="356"/>
      <c r="N38" s="356"/>
      <c r="O38" s="356">
        <v>1330</v>
      </c>
      <c r="P38" s="356"/>
      <c r="Q38" s="356"/>
      <c r="R38" s="356">
        <v>1400</v>
      </c>
      <c r="S38" s="356"/>
      <c r="T38" s="356"/>
      <c r="U38" s="356">
        <v>1400</v>
      </c>
      <c r="V38" s="356"/>
      <c r="W38" s="356"/>
      <c r="X38" s="356">
        <v>1330</v>
      </c>
      <c r="Y38" s="356"/>
      <c r="Z38" s="356"/>
      <c r="AA38" s="356">
        <v>1330</v>
      </c>
      <c r="AB38" s="356"/>
      <c r="AC38" s="356"/>
      <c r="AD38" s="356">
        <v>1330</v>
      </c>
      <c r="AE38" s="356"/>
      <c r="AF38" s="356"/>
      <c r="AG38" s="356">
        <v>1400</v>
      </c>
      <c r="AH38" s="356"/>
      <c r="AI38" s="356"/>
      <c r="AJ38" s="299">
        <f>SUM(D38:AI38)</f>
        <v>16570</v>
      </c>
      <c r="AK38" s="299"/>
      <c r="AL38" s="358">
        <f>ROUNDUP(AJ38/AJ39,1)</f>
        <v>70</v>
      </c>
      <c r="AM38"/>
      <c r="AN38"/>
      <c r="AO38"/>
      <c r="AP38"/>
      <c r="AQ38"/>
    </row>
    <row r="39" spans="1:43" ht="18" customHeight="1">
      <c r="A39" s="355" t="s">
        <v>214</v>
      </c>
      <c r="B39" s="355"/>
      <c r="C39" s="355"/>
      <c r="D39" s="69">
        <v>20</v>
      </c>
      <c r="E39" s="69">
        <v>19</v>
      </c>
      <c r="F39" s="356">
        <v>20</v>
      </c>
      <c r="G39" s="356"/>
      <c r="H39" s="356"/>
      <c r="I39" s="356">
        <v>21</v>
      </c>
      <c r="J39" s="356"/>
      <c r="K39" s="356"/>
      <c r="L39" s="356">
        <v>21</v>
      </c>
      <c r="M39" s="356"/>
      <c r="N39" s="356"/>
      <c r="O39" s="356">
        <v>19</v>
      </c>
      <c r="P39" s="356"/>
      <c r="Q39" s="356"/>
      <c r="R39" s="356">
        <v>20</v>
      </c>
      <c r="S39" s="356"/>
      <c r="T39" s="356"/>
      <c r="U39" s="356">
        <v>20</v>
      </c>
      <c r="V39" s="356"/>
      <c r="W39" s="356"/>
      <c r="X39" s="356">
        <v>19</v>
      </c>
      <c r="Y39" s="356"/>
      <c r="Z39" s="356"/>
      <c r="AA39" s="356">
        <v>19</v>
      </c>
      <c r="AB39" s="356"/>
      <c r="AC39" s="356"/>
      <c r="AD39" s="356">
        <v>19</v>
      </c>
      <c r="AE39" s="356"/>
      <c r="AF39" s="356"/>
      <c r="AG39" s="356">
        <v>20</v>
      </c>
      <c r="AH39" s="356"/>
      <c r="AI39" s="356"/>
      <c r="AJ39" s="299">
        <f>+SUM(D39:AI39)</f>
        <v>237</v>
      </c>
      <c r="AK39" s="299"/>
      <c r="AL39" s="35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286" t="s">
        <v>170</v>
      </c>
      <c r="B42" s="286"/>
      <c r="C42" s="286" t="s">
        <v>207</v>
      </c>
      <c r="D42" s="286"/>
      <c r="E42" s="285" t="s">
        <v>235</v>
      </c>
      <c r="F42" s="285"/>
      <c r="G42" s="285"/>
      <c r="H42" s="285"/>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5" t="s">
        <v>172</v>
      </c>
      <c r="B43" s="285"/>
      <c r="C43" s="351">
        <f>ROUNDDOWN(IF(AL38&lt;=60,1,1+ROUNDUP((AL38-60)/40,0)),1)</f>
        <v>2</v>
      </c>
      <c r="D43" s="351"/>
      <c r="E43" s="351">
        <f>ROUNDDOWN(AL38/6,1)</f>
        <v>11.6</v>
      </c>
      <c r="F43" s="351"/>
      <c r="G43" s="351"/>
      <c r="H43" s="351"/>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32" t="str">
        <f>IF(VLOOKUP($AK$1,選択肢!$A$1:$J$32,C51,FALSE)=0,"-",VLOOKUP($AK$1,選択肢!$A$1:$J$32,C51,FALSE))</f>
        <v>管理者</v>
      </c>
      <c r="D46" s="333"/>
      <c r="E46" s="339" t="str">
        <f>IF(VLOOKUP($AK$1,選択肢!$A$1:$J$32,E51,FALSE)=0,"-",VLOOKUP($AK$1,選択肢!$A$1:$J$32,E51,FALSE))</f>
        <v>サービス管理責任者</v>
      </c>
      <c r="F46" s="339"/>
      <c r="G46" s="339"/>
      <c r="H46" s="339"/>
      <c r="I46" s="332" t="str">
        <f>IF(VLOOKUP($AK$1,選択肢!$A$1:$J$32,I51,FALSE)=0,"-",VLOOKUP($AK$1,選択肢!$A$1:$J$32,I51,FALSE))</f>
        <v>看護職員</v>
      </c>
      <c r="J46" s="333"/>
      <c r="K46" s="333"/>
      <c r="L46" s="333"/>
      <c r="M46" s="333"/>
      <c r="N46" s="340"/>
      <c r="O46" s="332" t="str">
        <f>IF(VLOOKUP($AK$1,選択肢!$A$1:$J$32,O51,FALSE)=0,"-",VLOOKUP($AK$1,選択肢!$A$1:$J$32,O51,FALSE))</f>
        <v>理学療法士</v>
      </c>
      <c r="P46" s="333"/>
      <c r="Q46" s="333"/>
      <c r="R46" s="333"/>
      <c r="S46" s="333"/>
      <c r="T46" s="340"/>
      <c r="U46" s="332" t="str">
        <f>IF(VLOOKUP($AK$1,選択肢!$A$1:$J$32,U51,FALSE)=0,"-",VLOOKUP($AK$1,選択肢!$A$1:$J$32,U51,FALSE))</f>
        <v>作業療法士</v>
      </c>
      <c r="V46" s="333"/>
      <c r="W46" s="333"/>
      <c r="X46" s="333"/>
      <c r="Y46" s="333"/>
      <c r="Z46" s="340"/>
      <c r="AA46" s="332" t="str">
        <f>IF(VLOOKUP($AK$1,選択肢!$A$1:$J$32,AA51,FALSE)=0,"-",VLOOKUP($AK$1,選択肢!$A$1:$J$32,AA51,FALSE))</f>
        <v>言語聴覚士</v>
      </c>
      <c r="AB46" s="333"/>
      <c r="AC46" s="333"/>
      <c r="AD46" s="333"/>
      <c r="AE46" s="333"/>
      <c r="AF46" s="340"/>
      <c r="AG46" s="339" t="str">
        <f>IF(VLOOKUP($AK$1,選択肢!$A$1:$J$32,AG51,FALSE)=0,"-",VLOOKUP($AK$1,選択肢!$A$1:$J$32,AG51,FALSE))</f>
        <v>生活支援員</v>
      </c>
      <c r="AH46" s="339"/>
      <c r="AI46" s="339"/>
      <c r="AJ46" s="339"/>
      <c r="AK46" s="339"/>
      <c r="AL46" s="339" t="str">
        <f>IF(VLOOKUP($AK$1,選択肢!$A$1:$J$32,AL51,FALSE)=0,"-",VLOOKUP($AK$1,選択肢!$A$1:$J$32,AL51,FALSE))</f>
        <v>-</v>
      </c>
      <c r="AM46" s="339"/>
      <c r="AN46" s="62"/>
    </row>
    <row r="47" spans="1:43" ht="18" customHeight="1">
      <c r="A47" s="62"/>
      <c r="B47" s="67"/>
      <c r="C47" s="102" t="s">
        <v>190</v>
      </c>
      <c r="D47" s="102" t="s">
        <v>191</v>
      </c>
      <c r="E47" s="101" t="s">
        <v>190</v>
      </c>
      <c r="F47" s="338" t="s">
        <v>191</v>
      </c>
      <c r="G47" s="338"/>
      <c r="H47" s="338"/>
      <c r="I47" s="335" t="s">
        <v>190</v>
      </c>
      <c r="J47" s="336"/>
      <c r="K47" s="337"/>
      <c r="L47" s="335" t="s">
        <v>191</v>
      </c>
      <c r="M47" s="336"/>
      <c r="N47" s="337"/>
      <c r="O47" s="335" t="s">
        <v>190</v>
      </c>
      <c r="P47" s="336"/>
      <c r="Q47" s="337"/>
      <c r="R47" s="335" t="s">
        <v>191</v>
      </c>
      <c r="S47" s="336"/>
      <c r="T47" s="337"/>
      <c r="U47" s="335" t="s">
        <v>190</v>
      </c>
      <c r="V47" s="336"/>
      <c r="W47" s="337"/>
      <c r="X47" s="335" t="s">
        <v>191</v>
      </c>
      <c r="Y47" s="336"/>
      <c r="Z47" s="337"/>
      <c r="AA47" s="335" t="s">
        <v>190</v>
      </c>
      <c r="AB47" s="336"/>
      <c r="AC47" s="337"/>
      <c r="AD47" s="335" t="s">
        <v>191</v>
      </c>
      <c r="AE47" s="336"/>
      <c r="AF47" s="337"/>
      <c r="AG47" s="335" t="s">
        <v>190</v>
      </c>
      <c r="AH47" s="336"/>
      <c r="AI47" s="337"/>
      <c r="AJ47" s="335" t="s">
        <v>191</v>
      </c>
      <c r="AK47" s="337"/>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335">
        <f>COUNTIFS($B$11:$B$30,E$46,$C$11:$C$30,"B",$E$11:$E$30,"*")</f>
        <v>1</v>
      </c>
      <c r="G48" s="336"/>
      <c r="H48" s="337"/>
      <c r="I48" s="335">
        <f>COUNTIFS($B$11:$B$30,I$46,$C$11:$C$30,"A",$E$11:$E$30,"*")</f>
        <v>0</v>
      </c>
      <c r="J48" s="336"/>
      <c r="K48" s="337"/>
      <c r="L48" s="335">
        <f>COUNTIFS($B$11:$B$30,I$46,$C$11:$C$30,"B",$E$11:$E$30,"*")</f>
        <v>0</v>
      </c>
      <c r="M48" s="336"/>
      <c r="N48" s="337"/>
      <c r="O48" s="335">
        <f>COUNTIFS($B$11:$B$30,O$46,$C$11:$C$30,"A",$E$11:$E$30,"*")</f>
        <v>0</v>
      </c>
      <c r="P48" s="336"/>
      <c r="Q48" s="337"/>
      <c r="R48" s="335">
        <f>COUNTIFS($B$11:$B$30,O$46,$C$11:$C$30,"B",$E$11:$E$30,"*")</f>
        <v>0</v>
      </c>
      <c r="S48" s="336"/>
      <c r="T48" s="337"/>
      <c r="U48" s="335">
        <f>COUNTIFS($B$11:$B$30,U$46,$C$11:$C$30,"A",$E$11:$E$30,"*")</f>
        <v>0</v>
      </c>
      <c r="V48" s="336"/>
      <c r="W48" s="337"/>
      <c r="X48" s="335">
        <f>COUNTIFS($B$11:$B$30,U$46,$C$11:$C$30,"B",$E$11:$E$30,"*")</f>
        <v>0</v>
      </c>
      <c r="Y48" s="336"/>
      <c r="Z48" s="337"/>
      <c r="AA48" s="335">
        <f>COUNTIFS($B$11:$B$30,AA$46,$C$11:$C$30,"A",$E$11:$E$30,"*")</f>
        <v>0</v>
      </c>
      <c r="AB48" s="336"/>
      <c r="AC48" s="337"/>
      <c r="AD48" s="335">
        <f>COUNTIFS($B$11:$B$30,AA$46,$C$11:$C$30,"B",$E$11:$E$30,"*")</f>
        <v>0</v>
      </c>
      <c r="AE48" s="336"/>
      <c r="AF48" s="337"/>
      <c r="AG48" s="335">
        <f>COUNTIFS($B$11:$B$30,AG$46,$C$11:$C$30,"A",$E$11:$E$30,"*")</f>
        <v>0</v>
      </c>
      <c r="AH48" s="336"/>
      <c r="AI48" s="337"/>
      <c r="AJ48" s="335">
        <f>COUNTIFS($B$11:$B$30,AG$46,$C$11:$C$30,"B",$E$11:$E$30,"*")</f>
        <v>0</v>
      </c>
      <c r="AK48" s="337"/>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335">
        <f>COUNTIFS($B$11:$B$30,E$46,$C$11:$C$30,"D",$E$11:$E$30,"*")</f>
        <v>0</v>
      </c>
      <c r="G49" s="336"/>
      <c r="H49" s="337"/>
      <c r="I49" s="335">
        <f>COUNTIFS($B$11:$B$30,I$46,$C$11:$C$30,"C",$E$11:$E$30,"*")</f>
        <v>0</v>
      </c>
      <c r="J49" s="336"/>
      <c r="K49" s="337"/>
      <c r="L49" s="335">
        <f>COUNTIFS($B$11:$B$30,I$46,$C$11:$C$30,"D",$E$11:$E$30,"*")</f>
        <v>1</v>
      </c>
      <c r="M49" s="336"/>
      <c r="N49" s="337"/>
      <c r="O49" s="335">
        <f>COUNTIFS($B$11:$B$30,O$46,$C$11:$C$30,"C",$E$11:$E$30,"*")</f>
        <v>0</v>
      </c>
      <c r="P49" s="336"/>
      <c r="Q49" s="337"/>
      <c r="R49" s="335">
        <f>COUNTIFS($B$11:$B$30,O$46,$C$11:$C$30,"D",$E$11:$E$30,"*")</f>
        <v>0</v>
      </c>
      <c r="S49" s="336"/>
      <c r="T49" s="337"/>
      <c r="U49" s="335">
        <f>COUNTIFS($B$11:$B$30,U$46,$C$11:$C$30,"C",$E$11:$E$30,"*")</f>
        <v>0</v>
      </c>
      <c r="V49" s="336"/>
      <c r="W49" s="337"/>
      <c r="X49" s="335">
        <f>COUNTIFS($B$11:$B$30,U$46,$C$11:$C$30,"D",$E$11:$E$30,"*")</f>
        <v>0</v>
      </c>
      <c r="Y49" s="336"/>
      <c r="Z49" s="337"/>
      <c r="AA49" s="335">
        <f>COUNTIFS($B$11:$B$30,AA$46,$C$11:$C$30,"C",$E$11:$E$30,"*")</f>
        <v>0</v>
      </c>
      <c r="AB49" s="336"/>
      <c r="AC49" s="337"/>
      <c r="AD49" s="335">
        <f>COUNTIFS($B$11:$B$30,AA$46,$C$11:$C$30,"D",$E$11:$E$30,"*")</f>
        <v>0</v>
      </c>
      <c r="AE49" s="336"/>
      <c r="AF49" s="337"/>
      <c r="AG49" s="335">
        <f>COUNTIFS($B$11:$B$30,AG$46,$C$11:$C$30,"C",$E$11:$E$30,"*")</f>
        <v>0</v>
      </c>
      <c r="AH49" s="336"/>
      <c r="AI49" s="337"/>
      <c r="AJ49" s="335">
        <f>COUNTIFS($B$11:$B$30,AG$46,$C$11:$C$30,"D",$E$11:$E$30,"*")</f>
        <v>0</v>
      </c>
      <c r="AK49" s="337"/>
      <c r="AL49" s="101">
        <f>COUNTIFS($B$11:$B$30,AL$46,$C$11:$C$30,"C",$E$11:$E$30,"*")</f>
        <v>0</v>
      </c>
      <c r="AM49" s="101">
        <f>COUNTIFS($B$11:$B$30,AL$46,$C$11:$C$30,"D",$E$11:$E$30,"*")</f>
        <v>0</v>
      </c>
      <c r="AN49" s="62"/>
    </row>
    <row r="50" spans="1:40" ht="24.95" customHeight="1">
      <c r="A50" s="62"/>
      <c r="B50" s="82" t="s">
        <v>194</v>
      </c>
      <c r="C50" s="332">
        <f>IF($AK$3="４週",SUMIFS($AK$11:$AK$30,$B$11:$B$30,C46)/4/$AH$5,IF($AK$3="歴月",SUMIFS($AK$11:$AK$30,$B$11:$B$30,C46)/$AL$5,"記載する期間を選択してください"))</f>
        <v>0</v>
      </c>
      <c r="D50" s="340"/>
      <c r="E50" s="332">
        <f>IF($AK$3="４週",SUMIFS($AK$11:$AK$30,$B$11:$B$30,E46)/4/$AH$5,IF($AK$3="歴月",SUMIFS($AK$11:$AK$30,$B$11:$B$30,E46)/$AL$5,"記載する期間を選択してください"))</f>
        <v>0</v>
      </c>
      <c r="F50" s="333"/>
      <c r="G50" s="333"/>
      <c r="H50" s="340"/>
      <c r="I50" s="332">
        <f>IF($AK$3="４週",SUMIFS($AK$11:$AK$30,$B$11:$B$30,I46)/4/$AH$5,IF($AK$3="歴月",SUMIFS($AK$11:$AK$30,$B$11:$B$30,I46)/$AL$5,"記載する期間を選択してください"))</f>
        <v>0</v>
      </c>
      <c r="J50" s="333"/>
      <c r="K50" s="333"/>
      <c r="L50" s="333"/>
      <c r="M50" s="333"/>
      <c r="N50" s="340"/>
      <c r="O50" s="332">
        <f>IF($AK$3="４週",SUMIFS($AK$11:$AK$30,$B$11:$B$30,O46)/4/$AH$5,IF($AK$3="歴月",SUMIFS($AK$11:$AK$30,$B$11:$B$30,O46)/$AL$5,"記載する期間を選択してください"))</f>
        <v>0</v>
      </c>
      <c r="P50" s="333"/>
      <c r="Q50" s="333"/>
      <c r="R50" s="333"/>
      <c r="S50" s="333"/>
      <c r="T50" s="340"/>
      <c r="U50" s="332">
        <f>IF($AK$3="４週",SUMIFS($AK$11:$AK$30,$B$11:$B$30,U46)/4/$AH$5,IF($AK$3="歴月",SUMIFS($AK$11:$AK$30,$B$11:$B$30,U46)/$AL$5,"記載する期間を選択してください"))</f>
        <v>0</v>
      </c>
      <c r="V50" s="333"/>
      <c r="W50" s="333"/>
      <c r="X50" s="333"/>
      <c r="Y50" s="333"/>
      <c r="Z50" s="340"/>
      <c r="AA50" s="332">
        <f>IF($AK$3="４週",SUMIFS($AK$11:$AK$30,$B$11:$B$30,AA46)/4/$AH$5,IF($AK$3="歴月",SUMIFS($AK$11:$AK$30,$B$11:$B$30,AA46)/$AL$5,"記載する期間を選択してください"))</f>
        <v>0</v>
      </c>
      <c r="AB50" s="333"/>
      <c r="AC50" s="333"/>
      <c r="AD50" s="333"/>
      <c r="AE50" s="333"/>
      <c r="AF50" s="340"/>
      <c r="AG50" s="332">
        <f>IF($AK$3="４週",SUMIFS($AK$11:$AK$30,$B$11:$B$30,AG46)/4/$AH$5,IF($AK$3="歴月",SUMIFS($AK$11:$AK$30,$B$11:$B$30,AG46)/$AL$5,"記載する期間を選択してください"))</f>
        <v>0</v>
      </c>
      <c r="AH50" s="333"/>
      <c r="AI50" s="333"/>
      <c r="AJ50" s="333"/>
      <c r="AK50" s="340"/>
      <c r="AL50" s="332">
        <f>IF($AK$3="４週",SUMIFS($AK$11:$AK$30,$B$11:$B$30,AL46)/4/$AH$5,IF($AK$3="歴月",SUMIFS($AK$11:$AK$30,$B$11:$B$30,AL46)/$AL$5,"記載する期間を選択してください"))</f>
        <v>0</v>
      </c>
      <c r="AM50" s="340"/>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86" t="s">
        <v>126</v>
      </c>
      <c r="D59" s="286"/>
      <c r="E59" s="286"/>
      <c r="F59" s="60"/>
      <c r="G59" s="60"/>
    </row>
    <row r="60" spans="1:40" ht="15" customHeight="1">
      <c r="A60" s="60"/>
      <c r="B60" s="97" t="s">
        <v>127</v>
      </c>
      <c r="C60" s="299" t="s">
        <v>128</v>
      </c>
      <c r="D60" s="299"/>
      <c r="E60" s="299"/>
      <c r="F60" s="60"/>
      <c r="G60" s="60"/>
    </row>
    <row r="61" spans="1:40" ht="15" customHeight="1">
      <c r="A61" s="60"/>
      <c r="B61" s="97" t="s">
        <v>129</v>
      </c>
      <c r="C61" s="299" t="s">
        <v>130</v>
      </c>
      <c r="D61" s="299"/>
      <c r="E61" s="299"/>
      <c r="F61" s="60"/>
      <c r="G61" s="60"/>
    </row>
    <row r="62" spans="1:40" ht="15" customHeight="1">
      <c r="A62" s="60"/>
      <c r="B62" s="97" t="s">
        <v>131</v>
      </c>
      <c r="C62" s="299" t="s">
        <v>132</v>
      </c>
      <c r="D62" s="299"/>
      <c r="E62" s="299"/>
      <c r="F62" s="60"/>
      <c r="G62" s="60"/>
    </row>
    <row r="63" spans="1:40" ht="15" customHeight="1">
      <c r="A63" s="60"/>
      <c r="B63" s="97" t="s">
        <v>133</v>
      </c>
      <c r="C63" s="299" t="s">
        <v>134</v>
      </c>
      <c r="D63" s="299"/>
      <c r="E63" s="299"/>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AH5" sqref="AH5:AJ5"/>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1" t="s">
        <v>236</v>
      </c>
      <c r="AL1" s="281"/>
      <c r="AM1" s="281"/>
      <c r="AN1" s="281"/>
    </row>
    <row r="2" spans="1:40" ht="18" customHeight="1">
      <c r="A2" s="62"/>
      <c r="B2" s="63"/>
      <c r="C2" s="63"/>
      <c r="D2" s="63"/>
      <c r="E2" s="63"/>
      <c r="F2" s="63"/>
      <c r="G2" s="63"/>
      <c r="H2" s="63"/>
      <c r="I2" s="63"/>
      <c r="J2" s="63"/>
      <c r="K2" s="63"/>
      <c r="L2" s="63"/>
      <c r="M2" s="288">
        <v>2024</v>
      </c>
      <c r="N2" s="288"/>
      <c r="O2" s="288"/>
      <c r="P2" s="288"/>
      <c r="Q2" s="287" t="s">
        <v>94</v>
      </c>
      <c r="R2" s="287"/>
      <c r="S2" s="288">
        <v>5</v>
      </c>
      <c r="T2" s="288"/>
      <c r="U2" s="287" t="s">
        <v>95</v>
      </c>
      <c r="V2" s="287"/>
      <c r="W2" s="63"/>
      <c r="X2" s="63"/>
      <c r="Y2" s="63"/>
      <c r="Z2" s="62"/>
      <c r="AA2" s="62"/>
      <c r="AC2" s="81"/>
      <c r="AD2" s="63"/>
      <c r="AE2" s="63"/>
      <c r="AF2" s="63"/>
      <c r="AG2" s="63"/>
      <c r="AH2" s="63"/>
      <c r="AI2" s="81" t="s">
        <v>96</v>
      </c>
      <c r="AJ2" s="81"/>
      <c r="AK2" s="282"/>
      <c r="AL2" s="282"/>
      <c r="AM2" s="282"/>
      <c r="AN2" s="2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3" t="s">
        <v>155</v>
      </c>
      <c r="AL3" s="283"/>
      <c r="AM3" s="283"/>
      <c r="AN3" s="28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3"/>
      <c r="AL4" s="283"/>
      <c r="AM4" s="283"/>
      <c r="AN4" s="28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0">
        <v>40</v>
      </c>
      <c r="AI5" s="320"/>
      <c r="AJ5" s="320"/>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4" t="s">
        <v>102</v>
      </c>
      <c r="B7" s="321" t="s">
        <v>103</v>
      </c>
      <c r="C7" s="291" t="s">
        <v>104</v>
      </c>
      <c r="D7" s="286" t="s">
        <v>105</v>
      </c>
      <c r="E7" s="295" t="s">
        <v>106</v>
      </c>
      <c r="F7" s="290" t="s">
        <v>107</v>
      </c>
      <c r="G7" s="290"/>
      <c r="H7" s="290"/>
      <c r="I7" s="290"/>
      <c r="J7" s="290"/>
      <c r="K7" s="290"/>
      <c r="L7" s="290"/>
      <c r="M7" s="290"/>
      <c r="N7" s="290"/>
      <c r="O7" s="290"/>
      <c r="P7" s="290"/>
      <c r="Q7" s="290"/>
      <c r="R7" s="290"/>
      <c r="S7" s="290"/>
      <c r="T7" s="290"/>
      <c r="U7" s="290"/>
      <c r="V7" s="290"/>
      <c r="W7" s="290"/>
      <c r="X7" s="290"/>
      <c r="Y7" s="290"/>
      <c r="Z7" s="290"/>
      <c r="AA7" s="290"/>
      <c r="AB7" s="290"/>
      <c r="AC7" s="290"/>
      <c r="AD7" s="290"/>
      <c r="AE7" s="290"/>
      <c r="AF7" s="290"/>
      <c r="AG7" s="290"/>
      <c r="AH7" s="290"/>
      <c r="AI7" s="290"/>
      <c r="AJ7" s="290"/>
      <c r="AK7" s="284" t="s">
        <v>108</v>
      </c>
      <c r="AL7" s="285" t="s">
        <v>109</v>
      </c>
      <c r="AM7" s="280" t="s">
        <v>110</v>
      </c>
      <c r="AN7" s="280"/>
    </row>
    <row r="8" spans="1:40" ht="15" customHeight="1">
      <c r="A8" s="294"/>
      <c r="B8" s="322"/>
      <c r="C8" s="292"/>
      <c r="D8" s="286"/>
      <c r="E8" s="295"/>
      <c r="F8" s="286" t="s">
        <v>111</v>
      </c>
      <c r="G8" s="286"/>
      <c r="H8" s="286"/>
      <c r="I8" s="286"/>
      <c r="J8" s="286"/>
      <c r="K8" s="286"/>
      <c r="L8" s="286"/>
      <c r="M8" s="286" t="s">
        <v>112</v>
      </c>
      <c r="N8" s="286"/>
      <c r="O8" s="286"/>
      <c r="P8" s="286"/>
      <c r="Q8" s="286"/>
      <c r="R8" s="286"/>
      <c r="S8" s="286"/>
      <c r="T8" s="286" t="s">
        <v>113</v>
      </c>
      <c r="U8" s="286"/>
      <c r="V8" s="286"/>
      <c r="W8" s="286"/>
      <c r="X8" s="286"/>
      <c r="Y8" s="286"/>
      <c r="Z8" s="286"/>
      <c r="AA8" s="286" t="s">
        <v>114</v>
      </c>
      <c r="AB8" s="286"/>
      <c r="AC8" s="286"/>
      <c r="AD8" s="286"/>
      <c r="AE8" s="286"/>
      <c r="AF8" s="286"/>
      <c r="AG8" s="286"/>
      <c r="AH8" s="286" t="s">
        <v>115</v>
      </c>
      <c r="AI8" s="286"/>
      <c r="AJ8" s="286"/>
      <c r="AK8" s="284"/>
      <c r="AL8" s="285"/>
      <c r="AM8" s="280"/>
      <c r="AN8" s="280"/>
    </row>
    <row r="9" spans="1:40" ht="15" customHeight="1">
      <c r="A9" s="294"/>
      <c r="B9" s="323" t="s">
        <v>156</v>
      </c>
      <c r="C9" s="292"/>
      <c r="D9" s="286"/>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4"/>
      <c r="AL9" s="285"/>
      <c r="AM9" s="280"/>
      <c r="AN9" s="280"/>
    </row>
    <row r="10" spans="1:40" ht="15" customHeight="1">
      <c r="A10" s="294"/>
      <c r="B10" s="324"/>
      <c r="C10" s="293"/>
      <c r="D10" s="286"/>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4"/>
      <c r="AL10" s="285"/>
      <c r="AM10" s="280"/>
      <c r="AN10" s="28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8"/>
      <c r="AN11" s="298"/>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8"/>
      <c r="AN12" s="298"/>
    </row>
    <row r="13" spans="1:40" ht="18" customHeight="1">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8"/>
      <c r="AN13" s="298"/>
    </row>
    <row r="14" spans="1:40" ht="18" customHeight="1">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8"/>
      <c r="AN14" s="29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8"/>
      <c r="AN15" s="29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8"/>
      <c r="AN16" s="29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8"/>
      <c r="AN17" s="29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8"/>
      <c r="AN18" s="29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8"/>
      <c r="AN19" s="29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8"/>
      <c r="AN20" s="29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8"/>
      <c r="AN21" s="29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8"/>
      <c r="AN22" s="29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8"/>
      <c r="AN23" s="29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8"/>
      <c r="AN24" s="29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8"/>
      <c r="AN25" s="29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8"/>
      <c r="AN26" s="29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8"/>
      <c r="AN27" s="29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8"/>
      <c r="AN28" s="29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8"/>
      <c r="AN29" s="29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8"/>
      <c r="AN30" s="298"/>
    </row>
    <row r="31" spans="1:40" ht="18" customHeight="1">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4"/>
      <c r="AN31" s="294"/>
    </row>
    <row r="32" spans="1:40" ht="18" customHeight="1">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4"/>
      <c r="AN32" s="294"/>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7">
        <v>6</v>
      </c>
      <c r="G37" s="357"/>
      <c r="H37" s="357"/>
      <c r="I37" s="357">
        <v>7</v>
      </c>
      <c r="J37" s="357"/>
      <c r="K37" s="357"/>
      <c r="L37" s="357">
        <v>8</v>
      </c>
      <c r="M37" s="357"/>
      <c r="N37" s="357"/>
      <c r="O37" s="357">
        <v>9</v>
      </c>
      <c r="P37" s="357"/>
      <c r="Q37" s="357"/>
      <c r="R37" s="357">
        <v>10</v>
      </c>
      <c r="S37" s="357"/>
      <c r="T37" s="357"/>
      <c r="U37" s="357">
        <v>11</v>
      </c>
      <c r="V37" s="357"/>
      <c r="W37" s="357"/>
      <c r="X37" s="357">
        <v>12</v>
      </c>
      <c r="Y37" s="357"/>
      <c r="Z37" s="357"/>
      <c r="AA37" s="357">
        <v>1</v>
      </c>
      <c r="AB37" s="357"/>
      <c r="AC37" s="357"/>
      <c r="AD37" s="357">
        <v>2</v>
      </c>
      <c r="AE37" s="357"/>
      <c r="AF37" s="357"/>
      <c r="AG37" s="357">
        <v>3</v>
      </c>
      <c r="AH37" s="357"/>
      <c r="AI37" s="357"/>
      <c r="AJ37" s="286" t="s">
        <v>211</v>
      </c>
      <c r="AK37" s="286"/>
      <c r="AL37" s="82" t="s">
        <v>212</v>
      </c>
      <c r="AM37"/>
      <c r="AN37"/>
      <c r="AO37"/>
      <c r="AP37"/>
      <c r="AQ37"/>
    </row>
    <row r="38" spans="1:43" ht="24.95" customHeight="1">
      <c r="A38" s="355" t="s">
        <v>213</v>
      </c>
      <c r="B38" s="355"/>
      <c r="C38" s="355"/>
      <c r="D38" s="72">
        <f>SUM(D39:D40)</f>
        <v>1540</v>
      </c>
      <c r="E38" s="72">
        <f>SUM(E39:E40)</f>
        <v>1441</v>
      </c>
      <c r="F38" s="351">
        <f>SUM(F39:H40)</f>
        <v>1540</v>
      </c>
      <c r="G38" s="351"/>
      <c r="H38" s="351"/>
      <c r="I38" s="351">
        <f>SUM(I39:K40)</f>
        <v>1617</v>
      </c>
      <c r="J38" s="351"/>
      <c r="K38" s="351"/>
      <c r="L38" s="351">
        <f>SUM(L39:N40)</f>
        <v>1617</v>
      </c>
      <c r="M38" s="351"/>
      <c r="N38" s="351"/>
      <c r="O38" s="351">
        <f>SUM(O39:Q40)</f>
        <v>1463</v>
      </c>
      <c r="P38" s="351"/>
      <c r="Q38" s="351"/>
      <c r="R38" s="351">
        <f>SUM(R39:T40)</f>
        <v>1540</v>
      </c>
      <c r="S38" s="351"/>
      <c r="T38" s="351"/>
      <c r="U38" s="351">
        <f>SUM(U39:W40)</f>
        <v>1540</v>
      </c>
      <c r="V38" s="351"/>
      <c r="W38" s="351"/>
      <c r="X38" s="351">
        <f>SUM(X39:Z40)</f>
        <v>1463</v>
      </c>
      <c r="Y38" s="351"/>
      <c r="Z38" s="351"/>
      <c r="AA38" s="351">
        <f>SUM(AA39:AC40)</f>
        <v>1463</v>
      </c>
      <c r="AB38" s="351"/>
      <c r="AC38" s="351"/>
      <c r="AD38" s="351">
        <f>SUM(AD39:AF40)</f>
        <v>1463</v>
      </c>
      <c r="AE38" s="351"/>
      <c r="AF38" s="351"/>
      <c r="AG38" s="351">
        <f>SUM(AG39:AI40)</f>
        <v>1540</v>
      </c>
      <c r="AH38" s="351"/>
      <c r="AI38" s="351"/>
      <c r="AJ38" s="299">
        <f>SUM(D38:AI38)</f>
        <v>18227</v>
      </c>
      <c r="AK38" s="299"/>
      <c r="AL38" s="108">
        <f>ROUNDUP(AJ38/AJ41,1)</f>
        <v>77</v>
      </c>
      <c r="AM38"/>
      <c r="AN38"/>
      <c r="AO38"/>
      <c r="AP38"/>
      <c r="AQ38"/>
    </row>
    <row r="39" spans="1:43" ht="24.95" customHeight="1">
      <c r="A39" s="363" t="s">
        <v>238</v>
      </c>
      <c r="B39" s="363"/>
      <c r="C39" s="363"/>
      <c r="D39" s="69">
        <v>1400</v>
      </c>
      <c r="E39" s="69">
        <v>1310</v>
      </c>
      <c r="F39" s="356">
        <v>1400</v>
      </c>
      <c r="G39" s="356"/>
      <c r="H39" s="356"/>
      <c r="I39" s="356">
        <v>1470</v>
      </c>
      <c r="J39" s="356"/>
      <c r="K39" s="356"/>
      <c r="L39" s="356">
        <v>1470</v>
      </c>
      <c r="M39" s="356"/>
      <c r="N39" s="356"/>
      <c r="O39" s="356">
        <v>1330</v>
      </c>
      <c r="P39" s="356"/>
      <c r="Q39" s="356"/>
      <c r="R39" s="356">
        <v>1400</v>
      </c>
      <c r="S39" s="356"/>
      <c r="T39" s="356"/>
      <c r="U39" s="356">
        <v>1400</v>
      </c>
      <c r="V39" s="356"/>
      <c r="W39" s="356"/>
      <c r="X39" s="356">
        <v>1330</v>
      </c>
      <c r="Y39" s="356"/>
      <c r="Z39" s="356"/>
      <c r="AA39" s="356">
        <v>1330</v>
      </c>
      <c r="AB39" s="356"/>
      <c r="AC39" s="356"/>
      <c r="AD39" s="356">
        <v>1330</v>
      </c>
      <c r="AE39" s="356"/>
      <c r="AF39" s="356"/>
      <c r="AG39" s="356">
        <v>1400</v>
      </c>
      <c r="AH39" s="356"/>
      <c r="AI39" s="356"/>
      <c r="AJ39" s="299">
        <f>SUM(D39:AI39)</f>
        <v>16570</v>
      </c>
      <c r="AK39" s="299"/>
      <c r="AL39" s="108">
        <f>ROUNDUP(AJ39/AJ41,1)</f>
        <v>70</v>
      </c>
      <c r="AM39"/>
      <c r="AN39"/>
      <c r="AO39"/>
      <c r="AP39"/>
      <c r="AQ39"/>
    </row>
    <row r="40" spans="1:43" ht="24.95" customHeight="1">
      <c r="A40" s="363" t="s">
        <v>239</v>
      </c>
      <c r="B40" s="363"/>
      <c r="C40" s="363"/>
      <c r="D40" s="69">
        <v>140</v>
      </c>
      <c r="E40" s="69">
        <v>131</v>
      </c>
      <c r="F40" s="356">
        <v>140</v>
      </c>
      <c r="G40" s="356"/>
      <c r="H40" s="356"/>
      <c r="I40" s="356">
        <v>147</v>
      </c>
      <c r="J40" s="356"/>
      <c r="K40" s="356"/>
      <c r="L40" s="356">
        <v>147</v>
      </c>
      <c r="M40" s="356"/>
      <c r="N40" s="356"/>
      <c r="O40" s="356">
        <v>133</v>
      </c>
      <c r="P40" s="356"/>
      <c r="Q40" s="356"/>
      <c r="R40" s="356">
        <v>140</v>
      </c>
      <c r="S40" s="356"/>
      <c r="T40" s="356"/>
      <c r="U40" s="356">
        <v>140</v>
      </c>
      <c r="V40" s="356"/>
      <c r="W40" s="356"/>
      <c r="X40" s="356">
        <v>133</v>
      </c>
      <c r="Y40" s="356"/>
      <c r="Z40" s="356"/>
      <c r="AA40" s="356">
        <v>133</v>
      </c>
      <c r="AB40" s="356"/>
      <c r="AC40" s="356"/>
      <c r="AD40" s="356">
        <v>133</v>
      </c>
      <c r="AE40" s="356"/>
      <c r="AF40" s="356"/>
      <c r="AG40" s="356">
        <v>140</v>
      </c>
      <c r="AH40" s="356"/>
      <c r="AI40" s="356"/>
      <c r="AJ40" s="299">
        <f>SUM(D40:AI40)</f>
        <v>1657</v>
      </c>
      <c r="AK40" s="299"/>
      <c r="AL40" s="108">
        <f>ROUNDUP(AJ40/AJ41,1)</f>
        <v>7</v>
      </c>
      <c r="AM40"/>
      <c r="AN40"/>
      <c r="AO40"/>
      <c r="AP40"/>
      <c r="AQ40"/>
    </row>
    <row r="41" spans="1:43" ht="24.95" customHeight="1">
      <c r="A41" s="355" t="s">
        <v>214</v>
      </c>
      <c r="B41" s="355"/>
      <c r="C41" s="355"/>
      <c r="D41" s="69">
        <v>20</v>
      </c>
      <c r="E41" s="69">
        <v>19</v>
      </c>
      <c r="F41" s="356">
        <v>20</v>
      </c>
      <c r="G41" s="356"/>
      <c r="H41" s="356"/>
      <c r="I41" s="356">
        <v>21</v>
      </c>
      <c r="J41" s="356"/>
      <c r="K41" s="356"/>
      <c r="L41" s="356">
        <v>21</v>
      </c>
      <c r="M41" s="356"/>
      <c r="N41" s="356"/>
      <c r="O41" s="356">
        <v>19</v>
      </c>
      <c r="P41" s="356"/>
      <c r="Q41" s="356"/>
      <c r="R41" s="356">
        <v>20</v>
      </c>
      <c r="S41" s="356"/>
      <c r="T41" s="356"/>
      <c r="U41" s="356">
        <v>20</v>
      </c>
      <c r="V41" s="356"/>
      <c r="W41" s="356"/>
      <c r="X41" s="356">
        <v>19</v>
      </c>
      <c r="Y41" s="356"/>
      <c r="Z41" s="356"/>
      <c r="AA41" s="356">
        <v>19</v>
      </c>
      <c r="AB41" s="356"/>
      <c r="AC41" s="356"/>
      <c r="AD41" s="356">
        <v>19</v>
      </c>
      <c r="AE41" s="356"/>
      <c r="AF41" s="356"/>
      <c r="AG41" s="356">
        <v>20</v>
      </c>
      <c r="AH41" s="356"/>
      <c r="AI41" s="356"/>
      <c r="AJ41" s="299">
        <f>+SUM(D41:AI41)</f>
        <v>237</v>
      </c>
      <c r="AK41" s="299"/>
      <c r="AL41" s="10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286" t="s">
        <v>170</v>
      </c>
      <c r="B44" s="286"/>
      <c r="C44" s="286" t="s">
        <v>207</v>
      </c>
      <c r="D44" s="286"/>
      <c r="E44" s="285" t="s">
        <v>215</v>
      </c>
      <c r="F44" s="285"/>
      <c r="G44" s="285"/>
      <c r="H44" s="285"/>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85" t="s">
        <v>172</v>
      </c>
      <c r="B45" s="285"/>
      <c r="C45" s="351">
        <f>ROUNDDOWN(IF(AL38&lt;=60,1,1+ROUNDUP((AL38-60)/40,0)),1)</f>
        <v>2</v>
      </c>
      <c r="D45" s="351"/>
      <c r="E45" s="351">
        <f>ROUNDDOWN(AL39/6+AL40/10,1)</f>
        <v>12.3</v>
      </c>
      <c r="F45" s="351"/>
      <c r="G45" s="351"/>
      <c r="H45" s="351"/>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332" t="str">
        <f>IF(VLOOKUP($AK$1,選択肢!$A$1:$J$32,C53,FALSE)=0,"-",VLOOKUP($AK$1,選択肢!$A$1:$J$32,C53,FALSE))</f>
        <v>管理者</v>
      </c>
      <c r="D48" s="333"/>
      <c r="E48" s="339" t="str">
        <f>IF(VLOOKUP($AK$1,選択肢!$A$1:$J$32,E53,FALSE)=0,"-",VLOOKUP($AK$1,選択肢!$A$1:$J$32,E53,FALSE))</f>
        <v>サービス管理責任者</v>
      </c>
      <c r="F48" s="339"/>
      <c r="G48" s="339"/>
      <c r="H48" s="339"/>
      <c r="I48" s="332" t="str">
        <f>IF(VLOOKUP($AK$1,選択肢!$A$1:$J$32,I53,FALSE)=0,"-",VLOOKUP($AK$1,選択肢!$A$1:$J$32,I53,FALSE))</f>
        <v>地域移行支援員</v>
      </c>
      <c r="J48" s="333"/>
      <c r="K48" s="333"/>
      <c r="L48" s="333"/>
      <c r="M48" s="333"/>
      <c r="N48" s="340"/>
      <c r="O48" s="332" t="str">
        <f>IF(VLOOKUP($AK$1,選択肢!$A$1:$J$32,O53,FALSE)=0,"-",VLOOKUP($AK$1,選択肢!$A$1:$J$32,O53,FALSE))</f>
        <v>生活支援員</v>
      </c>
      <c r="P48" s="333"/>
      <c r="Q48" s="333"/>
      <c r="R48" s="333"/>
      <c r="S48" s="333"/>
      <c r="T48" s="340"/>
      <c r="U48" s="332" t="str">
        <f>IF(VLOOKUP($AK$1,選択肢!$A$1:$J$32,U53,FALSE)=0,"-",VLOOKUP($AK$1,選択肢!$A$1:$J$32,U53,FALSE))</f>
        <v>-</v>
      </c>
      <c r="V48" s="333"/>
      <c r="W48" s="333"/>
      <c r="X48" s="333"/>
      <c r="Y48" s="333"/>
      <c r="Z48" s="340"/>
      <c r="AA48" s="332" t="str">
        <f>IF(VLOOKUP($AK$1,選択肢!$A$1:$J$32,AA53,FALSE)=0,"-",VLOOKUP($AK$1,選択肢!$A$1:$J$32,AA53,FALSE))</f>
        <v>-</v>
      </c>
      <c r="AB48" s="333"/>
      <c r="AC48" s="333"/>
      <c r="AD48" s="333"/>
      <c r="AE48" s="333"/>
      <c r="AF48" s="340"/>
      <c r="AG48" s="339" t="str">
        <f>IF(VLOOKUP($AK$1,選択肢!$A$1:$J$32,AG53,FALSE)=0,"-",VLOOKUP($AK$1,選択肢!$A$1:$J$32,AG53,FALSE))</f>
        <v>-</v>
      </c>
      <c r="AH48" s="339"/>
      <c r="AI48" s="339"/>
      <c r="AJ48" s="339"/>
      <c r="AK48" s="339"/>
      <c r="AL48" s="339" t="str">
        <f>IF(VLOOKUP($AK$1,選択肢!$A$1:$J$32,AL53,FALSE)=0,"-",VLOOKUP($AK$1,選択肢!$A$1:$J$32,AL53,FALSE))</f>
        <v>-</v>
      </c>
      <c r="AM48" s="339"/>
      <c r="AN48" s="62"/>
    </row>
    <row r="49" spans="1:40" ht="18" customHeight="1">
      <c r="A49" s="62"/>
      <c r="B49" s="67"/>
      <c r="C49" s="102" t="s">
        <v>190</v>
      </c>
      <c r="D49" s="102" t="s">
        <v>191</v>
      </c>
      <c r="E49" s="101" t="s">
        <v>190</v>
      </c>
      <c r="F49" s="338" t="s">
        <v>191</v>
      </c>
      <c r="G49" s="338"/>
      <c r="H49" s="338"/>
      <c r="I49" s="335" t="s">
        <v>190</v>
      </c>
      <c r="J49" s="336"/>
      <c r="K49" s="337"/>
      <c r="L49" s="335" t="s">
        <v>191</v>
      </c>
      <c r="M49" s="336"/>
      <c r="N49" s="337"/>
      <c r="O49" s="335" t="s">
        <v>190</v>
      </c>
      <c r="P49" s="336"/>
      <c r="Q49" s="337"/>
      <c r="R49" s="335" t="s">
        <v>191</v>
      </c>
      <c r="S49" s="336"/>
      <c r="T49" s="337"/>
      <c r="U49" s="335" t="s">
        <v>190</v>
      </c>
      <c r="V49" s="336"/>
      <c r="W49" s="337"/>
      <c r="X49" s="335" t="s">
        <v>191</v>
      </c>
      <c r="Y49" s="336"/>
      <c r="Z49" s="337"/>
      <c r="AA49" s="335" t="s">
        <v>190</v>
      </c>
      <c r="AB49" s="336"/>
      <c r="AC49" s="337"/>
      <c r="AD49" s="335" t="s">
        <v>191</v>
      </c>
      <c r="AE49" s="336"/>
      <c r="AF49" s="337"/>
      <c r="AG49" s="335" t="s">
        <v>190</v>
      </c>
      <c r="AH49" s="336"/>
      <c r="AI49" s="337"/>
      <c r="AJ49" s="335" t="s">
        <v>191</v>
      </c>
      <c r="AK49" s="337"/>
      <c r="AL49" s="101" t="s">
        <v>27</v>
      </c>
      <c r="AM49" s="101" t="s">
        <v>216</v>
      </c>
      <c r="AN49" s="62"/>
    </row>
    <row r="50" spans="1:40" ht="18" customHeight="1">
      <c r="A50" s="62"/>
      <c r="B50" s="75" t="s">
        <v>192</v>
      </c>
      <c r="C50" s="101">
        <f>COUNTIFS($B$11:$B$30,C$48,$C$11:$C$30,"A",$E$11:$E$30,"*")</f>
        <v>1</v>
      </c>
      <c r="D50" s="101">
        <f>COUNTIFS($B$11:$B$30,C$48,$C$11:$C$30,"B",$E$11:$E$30,"*")</f>
        <v>0</v>
      </c>
      <c r="E50" s="101">
        <f>COUNTIFS($B$11:$B$30,E$48,$C$11:$C$30,"A",$E$11:$E$30,"*")</f>
        <v>0</v>
      </c>
      <c r="F50" s="335">
        <f>COUNTIFS($B$11:$B$30,E$48,$C$11:$C$30,"B",$E$11:$E$30,"*")</f>
        <v>1</v>
      </c>
      <c r="G50" s="336"/>
      <c r="H50" s="337"/>
      <c r="I50" s="335">
        <f>COUNTIFS($B$11:$B$30,I$48,$C$11:$C$30,"A",$E$11:$E$30,"*")</f>
        <v>0</v>
      </c>
      <c r="J50" s="336"/>
      <c r="K50" s="337"/>
      <c r="L50" s="335">
        <f>COUNTIFS($B$11:$B$30,I$48,$C$11:$C$30,"B",$E$11:$E$30,"*")</f>
        <v>0</v>
      </c>
      <c r="M50" s="336"/>
      <c r="N50" s="337"/>
      <c r="O50" s="335">
        <f>COUNTIFS($B$11:$B$30,O$48,$C$11:$C$30,"A",$E$11:$E$30,"*")</f>
        <v>0</v>
      </c>
      <c r="P50" s="336"/>
      <c r="Q50" s="337"/>
      <c r="R50" s="335">
        <f>COUNTIFS($B$11:$B$30,O$48,$C$11:$C$30,"B",$E$11:$E$30,"*")</f>
        <v>0</v>
      </c>
      <c r="S50" s="336"/>
      <c r="T50" s="337"/>
      <c r="U50" s="335">
        <f>COUNTIFS($B$11:$B$30,U$48,$C$11:$C$30,"A",$E$11:$E$30,"*")</f>
        <v>0</v>
      </c>
      <c r="V50" s="336"/>
      <c r="W50" s="337"/>
      <c r="X50" s="335">
        <f>COUNTIFS($B$11:$B$30,U$48,$C$11:$C$30,"B",$E$11:$E$30,"*")</f>
        <v>0</v>
      </c>
      <c r="Y50" s="336"/>
      <c r="Z50" s="337"/>
      <c r="AA50" s="335">
        <f>COUNTIFS($B$11:$B$30,AA$48,$C$11:$C$30,"A",$E$11:$E$30,"*")</f>
        <v>0</v>
      </c>
      <c r="AB50" s="336"/>
      <c r="AC50" s="337"/>
      <c r="AD50" s="335">
        <f>COUNTIFS($B$11:$B$30,AA$48,$C$11:$C$30,"B",$E$11:$E$30,"*")</f>
        <v>0</v>
      </c>
      <c r="AE50" s="336"/>
      <c r="AF50" s="337"/>
      <c r="AG50" s="335">
        <f>COUNTIFS($B$11:$B$30,AG$48,$C$11:$C$30,"A",$E$11:$E$30,"*")</f>
        <v>0</v>
      </c>
      <c r="AH50" s="336"/>
      <c r="AI50" s="337"/>
      <c r="AJ50" s="335">
        <f>COUNTIFS($B$11:$B$30,AG$48,$C$11:$C$30,"B",$E$11:$E$30,"*")</f>
        <v>0</v>
      </c>
      <c r="AK50" s="337"/>
      <c r="AL50" s="101">
        <f>COUNTIFS($B$11:$B$30,AL$48,$C$11:$C$30,"A",$E$11:$E$30,"*")</f>
        <v>0</v>
      </c>
      <c r="AM50" s="101">
        <f>COUNTIFS($B$11:$B$30,AL$48,$C$11:$C$30,"B",$E$11:$E$30,"*")</f>
        <v>0</v>
      </c>
      <c r="AN50" s="62"/>
    </row>
    <row r="51" spans="1:40" ht="18" customHeight="1">
      <c r="A51" s="62"/>
      <c r="B51" s="82" t="s">
        <v>193</v>
      </c>
      <c r="C51" s="101">
        <f>COUNTIFS($B$11:$B$30,C$48,$C$11:$C$30,"C",$E$11:$E$30,"*")</f>
        <v>0</v>
      </c>
      <c r="D51" s="101">
        <f>COUNTIFS($B$11:$B$30,C$48,$C$11:$C$30,"D",$E$11:$E$30,"*")</f>
        <v>0</v>
      </c>
      <c r="E51" s="101">
        <f>COUNTIFS($B$11:$B$30,E$48,$C$11:$C$30,"C",$E$11:$E$30,"*")</f>
        <v>0</v>
      </c>
      <c r="F51" s="335">
        <f>COUNTIFS($B$11:$B$30,E$48,$C$11:$C$30,"D",$E$11:$E$30,"*")</f>
        <v>0</v>
      </c>
      <c r="G51" s="336"/>
      <c r="H51" s="337"/>
      <c r="I51" s="335">
        <f>COUNTIFS($B$11:$B$30,I$48,$C$11:$C$30,"C",$E$11:$E$30,"*")</f>
        <v>1</v>
      </c>
      <c r="J51" s="336"/>
      <c r="K51" s="337"/>
      <c r="L51" s="335">
        <f>COUNTIFS($B$11:$B$30,I$48,$C$11:$C$30,"D",$E$11:$E$30,"*")</f>
        <v>0</v>
      </c>
      <c r="M51" s="336"/>
      <c r="N51" s="337"/>
      <c r="O51" s="335">
        <f>COUNTIFS($B$11:$B$30,O$48,$C$11:$C$30,"C",$E$11:$E$30,"*")</f>
        <v>0</v>
      </c>
      <c r="P51" s="336"/>
      <c r="Q51" s="337"/>
      <c r="R51" s="335">
        <f>COUNTIFS($B$11:$B$30,O$48,$C$11:$C$30,"D",$E$11:$E$30,"*")</f>
        <v>1</v>
      </c>
      <c r="S51" s="336"/>
      <c r="T51" s="337"/>
      <c r="U51" s="335">
        <f>COUNTIFS($B$11:$B$30,U$48,$C$11:$C$30,"C",$E$11:$E$30,"*")</f>
        <v>0</v>
      </c>
      <c r="V51" s="336"/>
      <c r="W51" s="337"/>
      <c r="X51" s="335">
        <f>COUNTIFS($B$11:$B$30,U$48,$C$11:$C$30,"D",$E$11:$E$30,"*")</f>
        <v>0</v>
      </c>
      <c r="Y51" s="336"/>
      <c r="Z51" s="337"/>
      <c r="AA51" s="335">
        <f>COUNTIFS($B$11:$B$30,AA$48,$C$11:$C$30,"C",$E$11:$E$30,"*")</f>
        <v>0</v>
      </c>
      <c r="AB51" s="336"/>
      <c r="AC51" s="337"/>
      <c r="AD51" s="335">
        <f>COUNTIFS($B$11:$B$30,AA$48,$C$11:$C$30,"D",$E$11:$E$30,"*")</f>
        <v>0</v>
      </c>
      <c r="AE51" s="336"/>
      <c r="AF51" s="337"/>
      <c r="AG51" s="335">
        <f>COUNTIFS($B$11:$B$30,AG$48,$C$11:$C$30,"C",$E$11:$E$30,"*")</f>
        <v>0</v>
      </c>
      <c r="AH51" s="336"/>
      <c r="AI51" s="337"/>
      <c r="AJ51" s="335">
        <f>COUNTIFS($B$11:$B$30,AG$48,$C$11:$C$30,"D",$E$11:$E$30,"*")</f>
        <v>0</v>
      </c>
      <c r="AK51" s="337"/>
      <c r="AL51" s="101">
        <f>COUNTIFS($B$11:$B$30,AL$48,$C$11:$C$30,"C",$E$11:$E$30,"*")</f>
        <v>0</v>
      </c>
      <c r="AM51" s="101">
        <f>COUNTIFS($B$11:$B$30,AL$48,$C$11:$C$30,"D",$E$11:$E$30,"*")</f>
        <v>0</v>
      </c>
      <c r="AN51" s="62"/>
    </row>
    <row r="52" spans="1:40" ht="24.95" customHeight="1">
      <c r="A52" s="62"/>
      <c r="B52" s="82" t="s">
        <v>194</v>
      </c>
      <c r="C52" s="332">
        <f>IF($AK$3="４週",SUMIFS($AK$11:$AK$30,$B$11:$B$30,C48)/4/$AH$5,IF($AK$3="歴月",SUMIFS($AK$11:$AK$30,$B$11:$B$30,C48)/$AL$5,"記載する期間を選択してください"))</f>
        <v>0</v>
      </c>
      <c r="D52" s="340"/>
      <c r="E52" s="332">
        <f>IF($AK$3="４週",SUMIFS($AK$11:$AK$30,$B$11:$B$30,E48)/4/$AH$5,IF($AK$3="歴月",SUMIFS($AK$11:$AK$30,$B$11:$B$30,E48)/$AL$5,"記載する期間を選択してください"))</f>
        <v>0</v>
      </c>
      <c r="F52" s="333"/>
      <c r="G52" s="333"/>
      <c r="H52" s="340"/>
      <c r="I52" s="332">
        <f>IF($AK$3="４週",SUMIFS($AK$11:$AK$30,$B$11:$B$30,I48)/4/$AH$5,IF($AK$3="歴月",SUMIFS($AK$11:$AK$30,$B$11:$B$30,I48)/$AL$5,"記載する期間を選択してください"))</f>
        <v>0</v>
      </c>
      <c r="J52" s="333"/>
      <c r="K52" s="333"/>
      <c r="L52" s="333"/>
      <c r="M52" s="333"/>
      <c r="N52" s="340"/>
      <c r="O52" s="332">
        <f>IF($AK$3="４週",SUMIFS($AK$11:$AK$30,$B$11:$B$30,O48)/4/$AH$5,IF($AK$3="歴月",SUMIFS($AK$11:$AK$30,$B$11:$B$30,O48)/$AL$5,"記載する期間を選択してください"))</f>
        <v>0</v>
      </c>
      <c r="P52" s="333"/>
      <c r="Q52" s="333"/>
      <c r="R52" s="333"/>
      <c r="S52" s="333"/>
      <c r="T52" s="340"/>
      <c r="U52" s="332">
        <f>IF($AK$3="４週",SUMIFS($AK$11:$AK$30,$B$11:$B$30,U48)/4/$AH$5,IF($AK$3="歴月",SUMIFS($AK$11:$AK$30,$B$11:$B$30,U48)/$AL$5,"記載する期間を選択してください"))</f>
        <v>0</v>
      </c>
      <c r="V52" s="333"/>
      <c r="W52" s="333"/>
      <c r="X52" s="333"/>
      <c r="Y52" s="333"/>
      <c r="Z52" s="340"/>
      <c r="AA52" s="332">
        <f>IF($AK$3="４週",SUMIFS($AK$11:$AK$30,$B$11:$B$30,AA48)/4/$AH$5,IF($AK$3="歴月",SUMIFS($AK$11:$AK$30,$B$11:$B$30,AA48)/$AL$5,"記載する期間を選択してください"))</f>
        <v>0</v>
      </c>
      <c r="AB52" s="333"/>
      <c r="AC52" s="333"/>
      <c r="AD52" s="333"/>
      <c r="AE52" s="333"/>
      <c r="AF52" s="340"/>
      <c r="AG52" s="332">
        <f>IF($AK$3="４週",SUMIFS($AK$11:$AK$30,$B$11:$B$30,AG48)/4/$AH$5,IF($AK$3="歴月",SUMIFS($AK$11:$AK$30,$B$11:$B$30,AG48)/$AL$5,"記載する期間を選択してください"))</f>
        <v>0</v>
      </c>
      <c r="AH52" s="333"/>
      <c r="AI52" s="333"/>
      <c r="AJ52" s="333"/>
      <c r="AK52" s="340"/>
      <c r="AL52" s="332">
        <f>IF($AK$3="４週",SUMIFS($AK$11:$AK$30,$B$11:$B$30,AL48)/4/$AH$5,IF($AK$3="歴月",SUMIFS($AK$11:$AK$30,$B$11:$B$30,AL48)/$AL$5,"記載する期間を選択してください"))</f>
        <v>0</v>
      </c>
      <c r="AM52" s="340"/>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123</v>
      </c>
      <c r="B59" s="94"/>
      <c r="C59" s="60"/>
      <c r="D59" s="60"/>
      <c r="E59" s="60"/>
      <c r="F59" s="60"/>
      <c r="G59" s="60"/>
    </row>
    <row r="60" spans="1:40" ht="15" customHeight="1">
      <c r="A60" s="60" t="s">
        <v>124</v>
      </c>
      <c r="B60" s="94"/>
      <c r="C60" s="60"/>
      <c r="D60" s="60"/>
      <c r="E60" s="60"/>
      <c r="F60" s="60"/>
      <c r="G60" s="60"/>
    </row>
    <row r="61" spans="1:40" ht="15" customHeight="1">
      <c r="A61" s="60"/>
      <c r="B61" s="75" t="s">
        <v>125</v>
      </c>
      <c r="C61" s="286" t="s">
        <v>126</v>
      </c>
      <c r="D61" s="286"/>
      <c r="E61" s="286"/>
      <c r="F61" s="60"/>
      <c r="G61" s="60"/>
    </row>
    <row r="62" spans="1:40" ht="15" customHeight="1">
      <c r="A62" s="60"/>
      <c r="B62" s="97" t="s">
        <v>127</v>
      </c>
      <c r="C62" s="299" t="s">
        <v>128</v>
      </c>
      <c r="D62" s="299"/>
      <c r="E62" s="299"/>
      <c r="F62" s="60"/>
      <c r="G62" s="60"/>
    </row>
    <row r="63" spans="1:40" ht="15" customHeight="1">
      <c r="A63" s="60"/>
      <c r="B63" s="97" t="s">
        <v>129</v>
      </c>
      <c r="C63" s="299" t="s">
        <v>130</v>
      </c>
      <c r="D63" s="299"/>
      <c r="E63" s="299"/>
      <c r="F63" s="60"/>
      <c r="G63" s="60"/>
    </row>
    <row r="64" spans="1:40" ht="15" customHeight="1">
      <c r="A64" s="60"/>
      <c r="B64" s="97" t="s">
        <v>131</v>
      </c>
      <c r="C64" s="299" t="s">
        <v>132</v>
      </c>
      <c r="D64" s="299"/>
      <c r="E64" s="299"/>
      <c r="F64" s="60"/>
      <c r="G64" s="60"/>
    </row>
    <row r="65" spans="1:7" ht="15" customHeight="1">
      <c r="A65" s="60"/>
      <c r="B65" s="97" t="s">
        <v>133</v>
      </c>
      <c r="C65" s="299" t="s">
        <v>134</v>
      </c>
      <c r="D65" s="299"/>
      <c r="E65" s="299"/>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138</v>
      </c>
      <c r="B69" s="94"/>
      <c r="C69" s="60"/>
      <c r="D69" s="60"/>
      <c r="E69" s="60"/>
      <c r="F69" s="60"/>
      <c r="G69" s="60"/>
    </row>
    <row r="70" spans="1:7" ht="15" customHeight="1">
      <c r="A70" s="60" t="s">
        <v>240</v>
      </c>
      <c r="B70" s="94"/>
      <c r="C70" s="60"/>
      <c r="D70" s="60"/>
      <c r="E70" s="60"/>
      <c r="F70" s="60"/>
      <c r="G70" s="60"/>
    </row>
    <row r="71" spans="1:7" ht="15" customHeight="1">
      <c r="A71" s="60" t="s">
        <v>140</v>
      </c>
      <c r="B71" s="94"/>
      <c r="C71" s="60"/>
      <c r="D71" s="60"/>
      <c r="E71" s="60"/>
      <c r="F71" s="60"/>
      <c r="G71" s="60"/>
    </row>
    <row r="72" spans="1:7" ht="15" customHeight="1">
      <c r="A72" s="60" t="s">
        <v>141</v>
      </c>
      <c r="B72" s="94"/>
      <c r="C72" s="60"/>
      <c r="D72" s="60"/>
      <c r="E72" s="60"/>
      <c r="F72" s="60"/>
      <c r="G72" s="60"/>
    </row>
    <row r="73" spans="1:7" ht="15" customHeight="1">
      <c r="A73" s="60" t="s">
        <v>142</v>
      </c>
      <c r="B73" s="94"/>
      <c r="C73" s="60"/>
      <c r="D73" s="60"/>
      <c r="E73" s="60"/>
      <c r="F73" s="60"/>
      <c r="G73" s="60"/>
    </row>
    <row r="74" spans="1:7" ht="15" customHeight="1">
      <c r="A74" s="60" t="s">
        <v>143</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152</v>
      </c>
      <c r="B83" s="94"/>
      <c r="C83" s="60"/>
      <c r="D83" s="60"/>
      <c r="E83" s="60"/>
      <c r="F83" s="60"/>
      <c r="G83" s="60"/>
    </row>
    <row r="84" spans="1:7" ht="15" customHeight="1">
      <c r="A84" s="60" t="s">
        <v>153</v>
      </c>
      <c r="B84" s="94"/>
      <c r="C84" s="60"/>
      <c r="D84" s="60"/>
      <c r="E84" s="60"/>
      <c r="F84" s="60"/>
      <c r="G84" s="60"/>
    </row>
  </sheetData>
  <mergeCells count="167">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sheetPr>
    <tabColor theme="5"/>
  </sheetPr>
  <dimension ref="A1:AQ82"/>
  <sheetViews>
    <sheetView showGridLines="0" zoomScaleNormal="100" zoomScaleSheetLayoutView="100" workbookViewId="0">
      <selection activeCell="BR30" sqref="BR30"/>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67" width="1.75" style="59" customWidth="1"/>
    <col min="68"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1" t="s">
        <v>241</v>
      </c>
      <c r="AL1" s="281"/>
      <c r="AM1" s="281"/>
      <c r="AN1" s="281"/>
    </row>
    <row r="2" spans="1:40" ht="18" customHeight="1">
      <c r="A2" s="62"/>
      <c r="B2" s="63"/>
      <c r="C2" s="63"/>
      <c r="D2" s="63"/>
      <c r="E2" s="63"/>
      <c r="F2" s="63"/>
      <c r="G2" s="63"/>
      <c r="H2" s="63"/>
      <c r="I2" s="63"/>
      <c r="J2" s="63"/>
      <c r="K2" s="63"/>
      <c r="L2" s="63"/>
      <c r="M2" s="288">
        <v>2024</v>
      </c>
      <c r="N2" s="288"/>
      <c r="O2" s="288"/>
      <c r="P2" s="288"/>
      <c r="Q2" s="287" t="s">
        <v>94</v>
      </c>
      <c r="R2" s="287"/>
      <c r="S2" s="288">
        <v>5</v>
      </c>
      <c r="T2" s="288"/>
      <c r="U2" s="287" t="s">
        <v>95</v>
      </c>
      <c r="V2" s="287"/>
      <c r="W2" s="63"/>
      <c r="X2" s="63"/>
      <c r="Y2" s="63"/>
      <c r="Z2" s="62"/>
      <c r="AA2" s="62"/>
      <c r="AC2" s="81"/>
      <c r="AD2" s="63"/>
      <c r="AE2" s="63"/>
      <c r="AF2" s="63"/>
      <c r="AG2" s="63"/>
      <c r="AH2" s="63"/>
      <c r="AI2" s="81" t="s">
        <v>96</v>
      </c>
      <c r="AJ2" s="81"/>
      <c r="AK2" s="282"/>
      <c r="AL2" s="282"/>
      <c r="AM2" s="282"/>
      <c r="AN2" s="2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3" t="s">
        <v>155</v>
      </c>
      <c r="AL3" s="283"/>
      <c r="AM3" s="283"/>
      <c r="AN3" s="28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3"/>
      <c r="AL4" s="283"/>
      <c r="AM4" s="283"/>
      <c r="AN4" s="28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0">
        <v>40</v>
      </c>
      <c r="AI5" s="320"/>
      <c r="AJ5" s="320"/>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4" t="s">
        <v>102</v>
      </c>
      <c r="B7" s="321" t="s">
        <v>103</v>
      </c>
      <c r="C7" s="291" t="s">
        <v>104</v>
      </c>
      <c r="D7" s="286" t="s">
        <v>105</v>
      </c>
      <c r="E7" s="295" t="s">
        <v>106</v>
      </c>
      <c r="F7" s="290" t="s">
        <v>107</v>
      </c>
      <c r="G7" s="290"/>
      <c r="H7" s="290"/>
      <c r="I7" s="290"/>
      <c r="J7" s="290"/>
      <c r="K7" s="290"/>
      <c r="L7" s="290"/>
      <c r="M7" s="290"/>
      <c r="N7" s="290"/>
      <c r="O7" s="290"/>
      <c r="P7" s="290"/>
      <c r="Q7" s="290"/>
      <c r="R7" s="290"/>
      <c r="S7" s="290"/>
      <c r="T7" s="290"/>
      <c r="U7" s="290"/>
      <c r="V7" s="290"/>
      <c r="W7" s="290"/>
      <c r="X7" s="290"/>
      <c r="Y7" s="290"/>
      <c r="Z7" s="290"/>
      <c r="AA7" s="290"/>
      <c r="AB7" s="290"/>
      <c r="AC7" s="290"/>
      <c r="AD7" s="290"/>
      <c r="AE7" s="290"/>
      <c r="AF7" s="290"/>
      <c r="AG7" s="290"/>
      <c r="AH7" s="290"/>
      <c r="AI7" s="290"/>
      <c r="AJ7" s="290"/>
      <c r="AK7" s="284" t="s">
        <v>108</v>
      </c>
      <c r="AL7" s="285" t="s">
        <v>109</v>
      </c>
      <c r="AM7" s="280" t="s">
        <v>110</v>
      </c>
      <c r="AN7" s="280"/>
    </row>
    <row r="8" spans="1:40" ht="15" customHeight="1">
      <c r="A8" s="294"/>
      <c r="B8" s="322"/>
      <c r="C8" s="292"/>
      <c r="D8" s="286"/>
      <c r="E8" s="295"/>
      <c r="F8" s="286" t="s">
        <v>111</v>
      </c>
      <c r="G8" s="286"/>
      <c r="H8" s="286"/>
      <c r="I8" s="286"/>
      <c r="J8" s="286"/>
      <c r="K8" s="286"/>
      <c r="L8" s="286"/>
      <c r="M8" s="286" t="s">
        <v>112</v>
      </c>
      <c r="N8" s="286"/>
      <c r="O8" s="286"/>
      <c r="P8" s="286"/>
      <c r="Q8" s="286"/>
      <c r="R8" s="286"/>
      <c r="S8" s="286"/>
      <c r="T8" s="286" t="s">
        <v>113</v>
      </c>
      <c r="U8" s="286"/>
      <c r="V8" s="286"/>
      <c r="W8" s="286"/>
      <c r="X8" s="286"/>
      <c r="Y8" s="286"/>
      <c r="Z8" s="286"/>
      <c r="AA8" s="286" t="s">
        <v>114</v>
      </c>
      <c r="AB8" s="286"/>
      <c r="AC8" s="286"/>
      <c r="AD8" s="286"/>
      <c r="AE8" s="286"/>
      <c r="AF8" s="286"/>
      <c r="AG8" s="286"/>
      <c r="AH8" s="286" t="s">
        <v>115</v>
      </c>
      <c r="AI8" s="286"/>
      <c r="AJ8" s="286"/>
      <c r="AK8" s="284"/>
      <c r="AL8" s="285"/>
      <c r="AM8" s="280"/>
      <c r="AN8" s="280"/>
    </row>
    <row r="9" spans="1:40" ht="15" customHeight="1">
      <c r="A9" s="294"/>
      <c r="B9" s="323" t="s">
        <v>156</v>
      </c>
      <c r="C9" s="292"/>
      <c r="D9" s="286"/>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4"/>
      <c r="AL9" s="285"/>
      <c r="AM9" s="280"/>
      <c r="AN9" s="280"/>
    </row>
    <row r="10" spans="1:40" ht="15" customHeight="1">
      <c r="A10" s="294"/>
      <c r="B10" s="324"/>
      <c r="C10" s="293"/>
      <c r="D10" s="286"/>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4"/>
      <c r="AL10" s="285"/>
      <c r="AM10" s="280"/>
      <c r="AN10" s="28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8"/>
      <c r="AN11" s="298"/>
    </row>
    <row r="12" spans="1:40" ht="18" customHeight="1">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8"/>
      <c r="AN12" s="298"/>
    </row>
    <row r="13" spans="1:40" ht="18" customHeight="1">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8"/>
      <c r="AN13" s="298"/>
    </row>
    <row r="14" spans="1:40" ht="18" customHeight="1">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8"/>
      <c r="AN14" s="29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8"/>
      <c r="AN15" s="29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8"/>
      <c r="AN16" s="29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8"/>
      <c r="AN17" s="29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8"/>
      <c r="AN18" s="29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8"/>
      <c r="AN19" s="29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8"/>
      <c r="AN20" s="29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8"/>
      <c r="AN21" s="29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8"/>
      <c r="AN22" s="29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8"/>
      <c r="AN23" s="29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8"/>
      <c r="AN24" s="29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8"/>
      <c r="AN25" s="29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8"/>
      <c r="AN26" s="29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8"/>
      <c r="AN27" s="29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8"/>
      <c r="AN28" s="29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8"/>
      <c r="AN29" s="29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8"/>
      <c r="AN30" s="298"/>
    </row>
    <row r="31" spans="1:40" ht="18" customHeight="1">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4"/>
      <c r="AN31" s="294"/>
    </row>
    <row r="32" spans="1:40" ht="18" customHeight="1">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4"/>
      <c r="AN32" s="294"/>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7">
        <v>6</v>
      </c>
      <c r="G37" s="357"/>
      <c r="H37" s="357"/>
      <c r="I37" s="357">
        <v>7</v>
      </c>
      <c r="J37" s="357"/>
      <c r="K37" s="357"/>
      <c r="L37" s="357">
        <v>8</v>
      </c>
      <c r="M37" s="357"/>
      <c r="N37" s="357"/>
      <c r="O37" s="357">
        <v>9</v>
      </c>
      <c r="P37" s="357"/>
      <c r="Q37" s="357"/>
      <c r="R37" s="357">
        <v>10</v>
      </c>
      <c r="S37" s="357"/>
      <c r="T37" s="357"/>
      <c r="U37" s="357">
        <v>11</v>
      </c>
      <c r="V37" s="357"/>
      <c r="W37" s="357"/>
      <c r="X37" s="357">
        <v>12</v>
      </c>
      <c r="Y37" s="357"/>
      <c r="Z37" s="357"/>
      <c r="AA37" s="357">
        <v>1</v>
      </c>
      <c r="AB37" s="357"/>
      <c r="AC37" s="357"/>
      <c r="AD37" s="357">
        <v>2</v>
      </c>
      <c r="AE37" s="357"/>
      <c r="AF37" s="357"/>
      <c r="AG37" s="357">
        <v>3</v>
      </c>
      <c r="AH37" s="357"/>
      <c r="AI37" s="357"/>
      <c r="AJ37" s="286" t="s">
        <v>211</v>
      </c>
      <c r="AK37" s="286"/>
      <c r="AL37" s="82" t="s">
        <v>212</v>
      </c>
      <c r="AM37"/>
      <c r="AN37"/>
      <c r="AO37"/>
      <c r="AP37"/>
      <c r="AQ37"/>
    </row>
    <row r="38" spans="1:43" ht="18" customHeight="1">
      <c r="A38" s="355" t="s">
        <v>213</v>
      </c>
      <c r="B38" s="355"/>
      <c r="C38" s="355"/>
      <c r="D38" s="140">
        <v>60</v>
      </c>
      <c r="E38" s="140">
        <v>57</v>
      </c>
      <c r="F38" s="364">
        <v>60</v>
      </c>
      <c r="G38" s="364"/>
      <c r="H38" s="364"/>
      <c r="I38" s="364">
        <v>105</v>
      </c>
      <c r="J38" s="364"/>
      <c r="K38" s="364"/>
      <c r="L38" s="364">
        <v>105</v>
      </c>
      <c r="M38" s="364"/>
      <c r="N38" s="364"/>
      <c r="O38" s="364">
        <v>95</v>
      </c>
      <c r="P38" s="364"/>
      <c r="Q38" s="364"/>
      <c r="R38" s="364">
        <v>60</v>
      </c>
      <c r="S38" s="364"/>
      <c r="T38" s="364"/>
      <c r="U38" s="364">
        <v>60</v>
      </c>
      <c r="V38" s="364"/>
      <c r="W38" s="364"/>
      <c r="X38" s="364">
        <v>57</v>
      </c>
      <c r="Y38" s="364"/>
      <c r="Z38" s="364"/>
      <c r="AA38" s="364">
        <v>57</v>
      </c>
      <c r="AB38" s="364"/>
      <c r="AC38" s="364"/>
      <c r="AD38" s="364">
        <v>95</v>
      </c>
      <c r="AE38" s="364"/>
      <c r="AF38" s="364"/>
      <c r="AG38" s="364">
        <v>100</v>
      </c>
      <c r="AH38" s="364"/>
      <c r="AI38" s="364"/>
      <c r="AJ38" s="299">
        <f>SUM(D38:AI38)</f>
        <v>911</v>
      </c>
      <c r="AK38" s="299"/>
      <c r="AL38" s="358">
        <f>ROUNDUP(AJ38/AJ39,1)</f>
        <v>3.9</v>
      </c>
      <c r="AM38"/>
      <c r="AN38"/>
      <c r="AO38"/>
      <c r="AP38"/>
      <c r="AQ38"/>
    </row>
    <row r="39" spans="1:43" ht="18" customHeight="1">
      <c r="A39" s="355" t="s">
        <v>214</v>
      </c>
      <c r="B39" s="355"/>
      <c r="C39" s="355"/>
      <c r="D39" s="69">
        <v>20</v>
      </c>
      <c r="E39" s="69">
        <v>19</v>
      </c>
      <c r="F39" s="356">
        <v>20</v>
      </c>
      <c r="G39" s="356"/>
      <c r="H39" s="356"/>
      <c r="I39" s="356">
        <v>21</v>
      </c>
      <c r="J39" s="356"/>
      <c r="K39" s="356"/>
      <c r="L39" s="356">
        <v>21</v>
      </c>
      <c r="M39" s="356"/>
      <c r="N39" s="356"/>
      <c r="O39" s="356">
        <v>19</v>
      </c>
      <c r="P39" s="356"/>
      <c r="Q39" s="356"/>
      <c r="R39" s="356">
        <v>20</v>
      </c>
      <c r="S39" s="356"/>
      <c r="T39" s="356"/>
      <c r="U39" s="356">
        <v>20</v>
      </c>
      <c r="V39" s="356"/>
      <c r="W39" s="356"/>
      <c r="X39" s="356">
        <v>19</v>
      </c>
      <c r="Y39" s="356"/>
      <c r="Z39" s="356"/>
      <c r="AA39" s="356">
        <v>19</v>
      </c>
      <c r="AB39" s="356"/>
      <c r="AC39" s="356"/>
      <c r="AD39" s="356">
        <v>19</v>
      </c>
      <c r="AE39" s="356"/>
      <c r="AF39" s="356"/>
      <c r="AG39" s="356">
        <v>20</v>
      </c>
      <c r="AH39" s="356"/>
      <c r="AI39" s="356"/>
      <c r="AJ39" s="299">
        <f>+SUM(D39:AI39)</f>
        <v>237</v>
      </c>
      <c r="AK39" s="299"/>
      <c r="AL39" s="35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86" t="s">
        <v>170</v>
      </c>
      <c r="B42" s="286"/>
      <c r="C42" s="295" t="s">
        <v>242</v>
      </c>
      <c r="D42" s="297"/>
      <c r="E42" s="365"/>
      <c r="F42" s="365"/>
      <c r="G42" s="365"/>
      <c r="H42" s="292"/>
      <c r="I42" s="334"/>
      <c r="J42" s="334"/>
      <c r="K42" s="334"/>
      <c r="L42" s="334"/>
      <c r="M42" s="334"/>
      <c r="N42" s="334"/>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5" t="s">
        <v>172</v>
      </c>
      <c r="B43" s="285"/>
      <c r="C43" s="366">
        <f>ROUNDDOWN(AL38/15,1)</f>
        <v>0.2</v>
      </c>
      <c r="D43" s="367"/>
      <c r="E43" s="368"/>
      <c r="F43" s="368"/>
      <c r="G43" s="368"/>
      <c r="H43" s="369"/>
      <c r="I43" s="370"/>
      <c r="J43" s="368"/>
      <c r="K43" s="368"/>
      <c r="L43" s="368"/>
      <c r="M43" s="368"/>
      <c r="N43" s="36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32" t="s">
        <v>367</v>
      </c>
      <c r="D46" s="333"/>
      <c r="E46" s="339" t="s">
        <v>368</v>
      </c>
      <c r="F46" s="339"/>
      <c r="G46" s="339"/>
      <c r="H46" s="339"/>
      <c r="I46" s="332" t="s">
        <v>369</v>
      </c>
      <c r="J46" s="333"/>
      <c r="K46" s="333"/>
      <c r="L46" s="333"/>
      <c r="M46" s="333"/>
      <c r="N46" s="340"/>
      <c r="O46" s="332" t="s">
        <v>369</v>
      </c>
      <c r="P46" s="333"/>
      <c r="Q46" s="333"/>
      <c r="R46" s="333"/>
      <c r="S46" s="333"/>
      <c r="T46" s="340"/>
      <c r="U46" s="332" t="s">
        <v>369</v>
      </c>
      <c r="V46" s="333"/>
      <c r="W46" s="333"/>
      <c r="X46" s="333"/>
      <c r="Y46" s="333"/>
      <c r="Z46" s="340"/>
      <c r="AA46" s="332" t="s">
        <v>369</v>
      </c>
      <c r="AB46" s="333"/>
      <c r="AC46" s="333"/>
      <c r="AD46" s="333"/>
      <c r="AE46" s="333"/>
      <c r="AF46" s="340"/>
      <c r="AG46" s="339" t="s">
        <v>369</v>
      </c>
      <c r="AH46" s="339"/>
      <c r="AI46" s="339"/>
      <c r="AJ46" s="339"/>
      <c r="AK46" s="339"/>
      <c r="AL46" s="339" t="s">
        <v>369</v>
      </c>
      <c r="AM46" s="339"/>
      <c r="AN46" s="62"/>
    </row>
    <row r="47" spans="1:43" ht="18" customHeight="1">
      <c r="A47" s="62"/>
      <c r="B47" s="67"/>
      <c r="C47" s="102" t="s">
        <v>190</v>
      </c>
      <c r="D47" s="102" t="s">
        <v>191</v>
      </c>
      <c r="E47" s="101" t="s">
        <v>190</v>
      </c>
      <c r="F47" s="338" t="s">
        <v>191</v>
      </c>
      <c r="G47" s="338"/>
      <c r="H47" s="338"/>
      <c r="I47" s="335" t="s">
        <v>190</v>
      </c>
      <c r="J47" s="336"/>
      <c r="K47" s="337"/>
      <c r="L47" s="335" t="s">
        <v>191</v>
      </c>
      <c r="M47" s="336"/>
      <c r="N47" s="337"/>
      <c r="O47" s="335" t="s">
        <v>190</v>
      </c>
      <c r="P47" s="336"/>
      <c r="Q47" s="337"/>
      <c r="R47" s="335" t="s">
        <v>191</v>
      </c>
      <c r="S47" s="336"/>
      <c r="T47" s="337"/>
      <c r="U47" s="335" t="s">
        <v>190</v>
      </c>
      <c r="V47" s="336"/>
      <c r="W47" s="337"/>
      <c r="X47" s="335" t="s">
        <v>191</v>
      </c>
      <c r="Y47" s="336"/>
      <c r="Z47" s="337"/>
      <c r="AA47" s="335" t="s">
        <v>190</v>
      </c>
      <c r="AB47" s="336"/>
      <c r="AC47" s="337"/>
      <c r="AD47" s="335" t="s">
        <v>191</v>
      </c>
      <c r="AE47" s="336"/>
      <c r="AF47" s="337"/>
      <c r="AG47" s="335" t="s">
        <v>190</v>
      </c>
      <c r="AH47" s="336"/>
      <c r="AI47" s="337"/>
      <c r="AJ47" s="335" t="s">
        <v>191</v>
      </c>
      <c r="AK47" s="337"/>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335">
        <f>COUNTIFS($B$11:$B$30,E$46,$C$11:$C$30,"B",$E$11:$E$30,"*")</f>
        <v>1</v>
      </c>
      <c r="G48" s="336"/>
      <c r="H48" s="337"/>
      <c r="I48" s="335">
        <f>COUNTIFS($B$11:$B$30,I$46,$C$11:$C$30,"A",$E$11:$E$30,"*")</f>
        <v>0</v>
      </c>
      <c r="J48" s="336"/>
      <c r="K48" s="337"/>
      <c r="L48" s="335">
        <f>COUNTIFS($B$11:$B$30,I$46,$C$11:$C$30,"B",$E$11:$E$30,"*")</f>
        <v>0</v>
      </c>
      <c r="M48" s="336"/>
      <c r="N48" s="337"/>
      <c r="O48" s="335">
        <f>COUNTIFS($B$11:$B$30,O$46,$C$11:$C$30,"A",$E$11:$E$30,"*")</f>
        <v>0</v>
      </c>
      <c r="P48" s="336"/>
      <c r="Q48" s="337"/>
      <c r="R48" s="335">
        <f>COUNTIFS($B$11:$B$30,O$46,$C$11:$C$30,"B",$E$11:$E$30,"*")</f>
        <v>0</v>
      </c>
      <c r="S48" s="336"/>
      <c r="T48" s="337"/>
      <c r="U48" s="335">
        <f>COUNTIFS($B$11:$B$30,U$46,$C$11:$C$30,"A",$E$11:$E$30,"*")</f>
        <v>0</v>
      </c>
      <c r="V48" s="336"/>
      <c r="W48" s="337"/>
      <c r="X48" s="335">
        <f>COUNTIFS($B$11:$B$30,U$46,$C$11:$C$30,"B",$E$11:$E$30,"*")</f>
        <v>0</v>
      </c>
      <c r="Y48" s="336"/>
      <c r="Z48" s="337"/>
      <c r="AA48" s="335">
        <f>COUNTIFS($B$11:$B$30,AA$46,$C$11:$C$30,"A",$E$11:$E$30,"*")</f>
        <v>0</v>
      </c>
      <c r="AB48" s="336"/>
      <c r="AC48" s="337"/>
      <c r="AD48" s="335">
        <f>COUNTIFS($B$11:$B$30,AA$46,$C$11:$C$30,"B",$E$11:$E$30,"*")</f>
        <v>0</v>
      </c>
      <c r="AE48" s="336"/>
      <c r="AF48" s="337"/>
      <c r="AG48" s="335">
        <f>COUNTIFS($B$11:$B$30,AG$46,$C$11:$C$30,"A",$E$11:$E$30,"*")</f>
        <v>0</v>
      </c>
      <c r="AH48" s="336"/>
      <c r="AI48" s="337"/>
      <c r="AJ48" s="335">
        <f>COUNTIFS($B$11:$B$30,AG$46,$C$11:$C$30,"B",$E$11:$E$30,"*")</f>
        <v>0</v>
      </c>
      <c r="AK48" s="337"/>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335">
        <f>COUNTIFS($B$11:$B$30,E$46,$C$11:$C$30,"D",$E$11:$E$30,"*")</f>
        <v>1</v>
      </c>
      <c r="G49" s="336"/>
      <c r="H49" s="337"/>
      <c r="I49" s="335">
        <f>COUNTIFS($B$11:$B$30,I$46,$C$11:$C$30,"C",$E$11:$E$30,"*")</f>
        <v>0</v>
      </c>
      <c r="J49" s="336"/>
      <c r="K49" s="337"/>
      <c r="L49" s="335">
        <f>COUNTIFS($B$11:$B$30,I$46,$C$11:$C$30,"D",$E$11:$E$30,"*")</f>
        <v>0</v>
      </c>
      <c r="M49" s="336"/>
      <c r="N49" s="337"/>
      <c r="O49" s="335">
        <f>COUNTIFS($B$11:$B$30,O$46,$C$11:$C$30,"C",$E$11:$E$30,"*")</f>
        <v>0</v>
      </c>
      <c r="P49" s="336"/>
      <c r="Q49" s="337"/>
      <c r="R49" s="335">
        <f>COUNTIFS($B$11:$B$30,O$46,$C$11:$C$30,"D",$E$11:$E$30,"*")</f>
        <v>0</v>
      </c>
      <c r="S49" s="336"/>
      <c r="T49" s="337"/>
      <c r="U49" s="335">
        <f>COUNTIFS($B$11:$B$30,U$46,$C$11:$C$30,"C",$E$11:$E$30,"*")</f>
        <v>0</v>
      </c>
      <c r="V49" s="336"/>
      <c r="W49" s="337"/>
      <c r="X49" s="335">
        <f>COUNTIFS($B$11:$B$30,U$46,$C$11:$C$30,"D",$E$11:$E$30,"*")</f>
        <v>0</v>
      </c>
      <c r="Y49" s="336"/>
      <c r="Z49" s="337"/>
      <c r="AA49" s="335">
        <f>COUNTIFS($B$11:$B$30,AA$46,$C$11:$C$30,"C",$E$11:$E$30,"*")</f>
        <v>0</v>
      </c>
      <c r="AB49" s="336"/>
      <c r="AC49" s="337"/>
      <c r="AD49" s="335">
        <f>COUNTIFS($B$11:$B$30,AA$46,$C$11:$C$30,"D",$E$11:$E$30,"*")</f>
        <v>0</v>
      </c>
      <c r="AE49" s="336"/>
      <c r="AF49" s="337"/>
      <c r="AG49" s="335">
        <f>COUNTIFS($B$11:$B$30,AG$46,$C$11:$C$30,"C",$E$11:$E$30,"*")</f>
        <v>0</v>
      </c>
      <c r="AH49" s="336"/>
      <c r="AI49" s="337"/>
      <c r="AJ49" s="335">
        <f>COUNTIFS($B$11:$B$30,AG$46,$C$11:$C$30,"D",$E$11:$E$30,"*")</f>
        <v>0</v>
      </c>
      <c r="AK49" s="337"/>
      <c r="AL49" s="101">
        <f>COUNTIFS($B$11:$B$30,AL$46,$C$11:$C$30,"C",$E$11:$E$30,"*")</f>
        <v>0</v>
      </c>
      <c r="AM49" s="101">
        <f>COUNTIFS($B$11:$B$30,AL$46,$C$11:$C$30,"D",$E$11:$E$30,"*")</f>
        <v>0</v>
      </c>
      <c r="AN49" s="62"/>
    </row>
    <row r="50" spans="1:40" ht="24.95" customHeight="1">
      <c r="A50" s="62"/>
      <c r="B50" s="82" t="s">
        <v>194</v>
      </c>
      <c r="C50" s="332">
        <f>IF($AK$3="４週",SUMIFS($AK$11:$AK$30,$B$11:$B$30,C46)/4/$AH$5,IF($AK$3="歴月",SUMIFS($AK$11:$AK$30,$B$11:$B$30,C46)/$AL$5,"記載する期間を選択してください"))</f>
        <v>0</v>
      </c>
      <c r="D50" s="340"/>
      <c r="E50" s="332">
        <f>IF($AK$3="４週",SUMIFS($AK$11:$AK$30,$B$11:$B$30,E46)/4/$AH$5,IF($AK$3="歴月",SUMIFS($AK$11:$AK$30,$B$11:$B$30,E46)/$AL$5,"記載する期間を選択してください"))</f>
        <v>0</v>
      </c>
      <c r="F50" s="333"/>
      <c r="G50" s="333"/>
      <c r="H50" s="340"/>
      <c r="I50" s="332">
        <f>IF($AK$3="４週",SUMIFS($AK$11:$AK$30,$B$11:$B$30,I46)/4/$AH$5,IF($AK$3="歴月",SUMIFS($AK$11:$AK$30,$B$11:$B$30,I46)/$AL$5,"記載する期間を選択してください"))</f>
        <v>0</v>
      </c>
      <c r="J50" s="333"/>
      <c r="K50" s="333"/>
      <c r="L50" s="333"/>
      <c r="M50" s="333"/>
      <c r="N50" s="340"/>
      <c r="O50" s="332">
        <f>IF($AK$3="４週",SUMIFS($AK$11:$AK$30,$B$11:$B$30,O46)/4/$AH$5,IF($AK$3="歴月",SUMIFS($AK$11:$AK$30,$B$11:$B$30,O46)/$AL$5,"記載する期間を選択してください"))</f>
        <v>0</v>
      </c>
      <c r="P50" s="333"/>
      <c r="Q50" s="333"/>
      <c r="R50" s="333"/>
      <c r="S50" s="333"/>
      <c r="T50" s="340"/>
      <c r="U50" s="332">
        <f>IF($AK$3="４週",SUMIFS($AK$11:$AK$30,$B$11:$B$30,U46)/4/$AH$5,IF($AK$3="歴月",SUMIFS($AK$11:$AK$30,$B$11:$B$30,U46)/$AL$5,"記載する期間を選択してください"))</f>
        <v>0</v>
      </c>
      <c r="V50" s="333"/>
      <c r="W50" s="333"/>
      <c r="X50" s="333"/>
      <c r="Y50" s="333"/>
      <c r="Z50" s="340"/>
      <c r="AA50" s="332">
        <f>IF($AK$3="４週",SUMIFS($AK$11:$AK$30,$B$11:$B$30,AA46)/4/$AH$5,IF($AK$3="歴月",SUMIFS($AK$11:$AK$30,$B$11:$B$30,AA46)/$AL$5,"記載する期間を選択してください"))</f>
        <v>0</v>
      </c>
      <c r="AB50" s="333"/>
      <c r="AC50" s="333"/>
      <c r="AD50" s="333"/>
      <c r="AE50" s="333"/>
      <c r="AF50" s="340"/>
      <c r="AG50" s="332">
        <f>IF($AK$3="４週",SUMIFS($AK$11:$AK$30,$B$11:$B$30,AG46)/4/$AH$5,IF($AK$3="歴月",SUMIFS($AK$11:$AK$30,$B$11:$B$30,AG46)/$AL$5,"記載する期間を選択してください"))</f>
        <v>0</v>
      </c>
      <c r="AH50" s="333"/>
      <c r="AI50" s="333"/>
      <c r="AJ50" s="333"/>
      <c r="AK50" s="340"/>
      <c r="AL50" s="332">
        <f>IF($AK$3="４週",SUMIFS($AK$11:$AK$30,$B$11:$B$30,AL46)/4/$AH$5,IF($AK$3="歴月",SUMIFS($AK$11:$AK$30,$B$11:$B$30,AL46)/$AL$5,"記載する期間を選択してください"))</f>
        <v>0</v>
      </c>
      <c r="AM50" s="340"/>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86" t="s">
        <v>126</v>
      </c>
      <c r="D59" s="286"/>
      <c r="E59" s="286"/>
      <c r="F59" s="60"/>
      <c r="G59" s="60"/>
    </row>
    <row r="60" spans="1:40" ht="15" customHeight="1">
      <c r="A60" s="60"/>
      <c r="B60" s="97" t="s">
        <v>127</v>
      </c>
      <c r="C60" s="299" t="s">
        <v>128</v>
      </c>
      <c r="D60" s="299"/>
      <c r="E60" s="299"/>
      <c r="F60" s="60"/>
      <c r="G60" s="60"/>
    </row>
    <row r="61" spans="1:40" ht="15" customHeight="1">
      <c r="A61" s="60"/>
      <c r="B61" s="97" t="s">
        <v>129</v>
      </c>
      <c r="C61" s="299" t="s">
        <v>130</v>
      </c>
      <c r="D61" s="299"/>
      <c r="E61" s="299"/>
      <c r="F61" s="60"/>
      <c r="G61" s="60"/>
    </row>
    <row r="62" spans="1:40" ht="15" customHeight="1">
      <c r="A62" s="60"/>
      <c r="B62" s="97" t="s">
        <v>131</v>
      </c>
      <c r="C62" s="299" t="s">
        <v>132</v>
      </c>
      <c r="D62" s="299"/>
      <c r="E62" s="299"/>
      <c r="F62" s="60"/>
      <c r="G62" s="60"/>
    </row>
    <row r="63" spans="1:40" ht="15" customHeight="1">
      <c r="A63" s="60"/>
      <c r="B63" s="97" t="s">
        <v>133</v>
      </c>
      <c r="C63" s="299" t="s">
        <v>134</v>
      </c>
      <c r="D63" s="299"/>
      <c r="E63" s="299"/>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s>
  <phoneticPr fontId="31"/>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sheetPr>
    <tabColor theme="5"/>
  </sheetPr>
  <dimension ref="A1:AS84"/>
  <sheetViews>
    <sheetView showGridLines="0" view="pageBreakPreview" zoomScaleNormal="100" zoomScaleSheetLayoutView="100" workbookViewId="0">
      <selection activeCell="T83" sqref="T83"/>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1" t="s">
        <v>243</v>
      </c>
      <c r="AL1" s="281"/>
      <c r="AM1" s="281"/>
      <c r="AN1" s="281"/>
    </row>
    <row r="2" spans="1:40" ht="18" customHeight="1">
      <c r="A2" s="62"/>
      <c r="B2" s="63"/>
      <c r="C2" s="63"/>
      <c r="D2" s="63"/>
      <c r="E2" s="63"/>
      <c r="F2" s="63"/>
      <c r="G2" s="63"/>
      <c r="H2" s="63"/>
      <c r="I2" s="63"/>
      <c r="J2" s="63"/>
      <c r="K2" s="63"/>
      <c r="L2" s="63"/>
      <c r="M2" s="288">
        <v>2024</v>
      </c>
      <c r="N2" s="288"/>
      <c r="O2" s="288"/>
      <c r="P2" s="288"/>
      <c r="Q2" s="287" t="s">
        <v>94</v>
      </c>
      <c r="R2" s="287"/>
      <c r="S2" s="288">
        <v>5</v>
      </c>
      <c r="T2" s="288"/>
      <c r="U2" s="287" t="s">
        <v>95</v>
      </c>
      <c r="V2" s="287"/>
      <c r="W2" s="63"/>
      <c r="X2" s="63"/>
      <c r="Y2" s="63"/>
      <c r="Z2" s="62"/>
      <c r="AA2" s="62"/>
      <c r="AC2" s="81"/>
      <c r="AD2" s="63"/>
      <c r="AE2" s="63"/>
      <c r="AF2" s="63"/>
      <c r="AG2" s="63"/>
      <c r="AH2" s="63"/>
      <c r="AI2" s="81" t="s">
        <v>96</v>
      </c>
      <c r="AJ2" s="81"/>
      <c r="AK2" s="282"/>
      <c r="AL2" s="282"/>
      <c r="AM2" s="282"/>
      <c r="AN2" s="2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3" t="s">
        <v>155</v>
      </c>
      <c r="AL3" s="283"/>
      <c r="AM3" s="283"/>
      <c r="AN3" s="28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3"/>
      <c r="AL4" s="283"/>
      <c r="AM4" s="283"/>
      <c r="AN4" s="283"/>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1"/>
      <c r="AD5" s="141"/>
      <c r="AE5" s="141"/>
      <c r="AF5" s="141"/>
      <c r="AG5" s="141"/>
      <c r="AH5" s="141"/>
      <c r="AI5" s="142" t="s">
        <v>244</v>
      </c>
      <c r="AJ5" s="81"/>
      <c r="AK5" s="371" t="s">
        <v>245</v>
      </c>
      <c r="AL5" s="372"/>
      <c r="AM5" s="372"/>
      <c r="AN5" s="373"/>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246</v>
      </c>
      <c r="AH6" s="320">
        <v>40</v>
      </c>
      <c r="AI6" s="320"/>
      <c r="AJ6" s="320"/>
      <c r="AK6" s="88" t="s">
        <v>100</v>
      </c>
      <c r="AL6" s="138">
        <v>160</v>
      </c>
      <c r="AM6" s="88" t="s">
        <v>101</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94" t="s">
        <v>102</v>
      </c>
      <c r="B8" s="321" t="s">
        <v>247</v>
      </c>
      <c r="C8" s="291" t="s">
        <v>248</v>
      </c>
      <c r="D8" s="286" t="s">
        <v>249</v>
      </c>
      <c r="E8" s="295" t="s">
        <v>250</v>
      </c>
      <c r="F8" s="290" t="s">
        <v>251</v>
      </c>
      <c r="G8" s="290"/>
      <c r="H8" s="290"/>
      <c r="I8" s="290"/>
      <c r="J8" s="290"/>
      <c r="K8" s="290"/>
      <c r="L8" s="290"/>
      <c r="M8" s="290"/>
      <c r="N8" s="290"/>
      <c r="O8" s="290"/>
      <c r="P8" s="290"/>
      <c r="Q8" s="290"/>
      <c r="R8" s="290"/>
      <c r="S8" s="290"/>
      <c r="T8" s="290"/>
      <c r="U8" s="290"/>
      <c r="V8" s="290"/>
      <c r="W8" s="290"/>
      <c r="X8" s="290"/>
      <c r="Y8" s="290"/>
      <c r="Z8" s="290"/>
      <c r="AA8" s="290"/>
      <c r="AB8" s="290"/>
      <c r="AC8" s="290"/>
      <c r="AD8" s="290"/>
      <c r="AE8" s="290"/>
      <c r="AF8" s="290"/>
      <c r="AG8" s="290"/>
      <c r="AH8" s="290"/>
      <c r="AI8" s="290"/>
      <c r="AJ8" s="290"/>
      <c r="AK8" s="284" t="s">
        <v>252</v>
      </c>
      <c r="AL8" s="285" t="s">
        <v>253</v>
      </c>
      <c r="AM8" s="280" t="s">
        <v>254</v>
      </c>
      <c r="AN8" s="280"/>
    </row>
    <row r="9" spans="1:40" ht="15" customHeight="1">
      <c r="A9" s="294"/>
      <c r="B9" s="322"/>
      <c r="C9" s="292"/>
      <c r="D9" s="286"/>
      <c r="E9" s="295"/>
      <c r="F9" s="286" t="s">
        <v>111</v>
      </c>
      <c r="G9" s="286"/>
      <c r="H9" s="286"/>
      <c r="I9" s="286"/>
      <c r="J9" s="286"/>
      <c r="K9" s="286"/>
      <c r="L9" s="286"/>
      <c r="M9" s="286" t="s">
        <v>112</v>
      </c>
      <c r="N9" s="286"/>
      <c r="O9" s="286"/>
      <c r="P9" s="286"/>
      <c r="Q9" s="286"/>
      <c r="R9" s="286"/>
      <c r="S9" s="286"/>
      <c r="T9" s="286" t="s">
        <v>113</v>
      </c>
      <c r="U9" s="286"/>
      <c r="V9" s="286"/>
      <c r="W9" s="286"/>
      <c r="X9" s="286"/>
      <c r="Y9" s="286"/>
      <c r="Z9" s="286"/>
      <c r="AA9" s="286" t="s">
        <v>114</v>
      </c>
      <c r="AB9" s="286"/>
      <c r="AC9" s="286"/>
      <c r="AD9" s="286"/>
      <c r="AE9" s="286"/>
      <c r="AF9" s="286"/>
      <c r="AG9" s="286"/>
      <c r="AH9" s="286" t="s">
        <v>115</v>
      </c>
      <c r="AI9" s="286"/>
      <c r="AJ9" s="286"/>
      <c r="AK9" s="284"/>
      <c r="AL9" s="285"/>
      <c r="AM9" s="280"/>
      <c r="AN9" s="280"/>
    </row>
    <row r="10" spans="1:40" ht="15" customHeight="1">
      <c r="A10" s="294"/>
      <c r="B10" s="323" t="s">
        <v>156</v>
      </c>
      <c r="C10" s="292"/>
      <c r="D10" s="286"/>
      <c r="E10" s="295"/>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4"/>
      <c r="AL10" s="285"/>
      <c r="AM10" s="280"/>
      <c r="AN10" s="280"/>
    </row>
    <row r="11" spans="1:40" ht="15" customHeight="1">
      <c r="A11" s="294"/>
      <c r="B11" s="324"/>
      <c r="C11" s="293"/>
      <c r="D11" s="286"/>
      <c r="E11" s="295"/>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4"/>
      <c r="AL11" s="285"/>
      <c r="AM11" s="280"/>
      <c r="AN11" s="280"/>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8"/>
      <c r="AN12" s="298"/>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8"/>
      <c r="AN13" s="298"/>
    </row>
    <row r="14" spans="1:40" ht="18" customHeight="1">
      <c r="A14" s="74">
        <v>3</v>
      </c>
      <c r="B14" s="103" t="s">
        <v>255</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8"/>
      <c r="AN14" s="298"/>
    </row>
    <row r="15" spans="1:40" ht="18" customHeight="1">
      <c r="A15" s="74">
        <v>4</v>
      </c>
      <c r="B15" s="103" t="s">
        <v>256</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8"/>
      <c r="AN15" s="298"/>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8"/>
      <c r="AN16" s="298"/>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8"/>
      <c r="AN17" s="298"/>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8"/>
      <c r="AN18" s="298"/>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8"/>
      <c r="AN19" s="298"/>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8"/>
      <c r="AN20" s="298"/>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8"/>
      <c r="AN21" s="298"/>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8"/>
      <c r="AN22" s="298"/>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8"/>
      <c r="AN23" s="298"/>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8"/>
      <c r="AN24" s="298"/>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8"/>
      <c r="AN25" s="298"/>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8"/>
      <c r="AN26" s="298"/>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8"/>
      <c r="AN27" s="298"/>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8"/>
      <c r="AN28" s="298"/>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8"/>
      <c r="AN29" s="298"/>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8"/>
      <c r="AN30" s="298"/>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8"/>
      <c r="AN31" s="298"/>
    </row>
    <row r="32" spans="1:43" ht="18" customHeight="1">
      <c r="A32" s="295" t="s">
        <v>116</v>
      </c>
      <c r="B32" s="296"/>
      <c r="C32" s="296"/>
      <c r="D32" s="296"/>
      <c r="E32" s="296"/>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94"/>
      <c r="AN32" s="294"/>
      <c r="AP32"/>
      <c r="AQ32"/>
    </row>
    <row r="33" spans="1:45" ht="18" customHeight="1">
      <c r="A33" s="296" t="s">
        <v>117</v>
      </c>
      <c r="B33" s="296"/>
      <c r="C33" s="296"/>
      <c r="D33" s="296"/>
      <c r="E33" s="297"/>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94"/>
      <c r="AN33" s="294"/>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5" customHeight="1">
      <c r="A38" s="286"/>
      <c r="B38" s="286"/>
      <c r="C38" s="286"/>
      <c r="D38" s="98">
        <v>4</v>
      </c>
      <c r="E38" s="98">
        <v>5</v>
      </c>
      <c r="F38" s="357">
        <v>6</v>
      </c>
      <c r="G38" s="357"/>
      <c r="H38" s="357"/>
      <c r="I38" s="357">
        <v>7</v>
      </c>
      <c r="J38" s="357"/>
      <c r="K38" s="357"/>
      <c r="L38" s="357">
        <v>8</v>
      </c>
      <c r="M38" s="357"/>
      <c r="N38" s="357"/>
      <c r="O38" s="357">
        <v>9</v>
      </c>
      <c r="P38" s="357"/>
      <c r="Q38" s="357"/>
      <c r="R38" s="357">
        <v>10</v>
      </c>
      <c r="S38" s="357"/>
      <c r="T38" s="357"/>
      <c r="U38" s="357">
        <v>11</v>
      </c>
      <c r="V38" s="357"/>
      <c r="W38" s="357"/>
      <c r="X38" s="357">
        <v>12</v>
      </c>
      <c r="Y38" s="357"/>
      <c r="Z38" s="357"/>
      <c r="AA38" s="357">
        <v>1</v>
      </c>
      <c r="AB38" s="357"/>
      <c r="AC38" s="357"/>
      <c r="AD38" s="357">
        <v>2</v>
      </c>
      <c r="AE38" s="357"/>
      <c r="AF38" s="357"/>
      <c r="AG38" s="357">
        <v>3</v>
      </c>
      <c r="AH38" s="357"/>
      <c r="AI38" s="357"/>
      <c r="AJ38" s="286" t="s">
        <v>211</v>
      </c>
      <c r="AK38" s="286"/>
      <c r="AL38" s="82" t="s">
        <v>212</v>
      </c>
      <c r="AM38"/>
      <c r="AN38"/>
      <c r="AO38"/>
    </row>
    <row r="39" spans="1:45" ht="18" customHeight="1">
      <c r="A39" s="355" t="s">
        <v>213</v>
      </c>
      <c r="B39" s="355"/>
      <c r="C39" s="355"/>
      <c r="D39" s="69">
        <v>1400</v>
      </c>
      <c r="E39" s="69">
        <v>1310</v>
      </c>
      <c r="F39" s="356">
        <v>1400</v>
      </c>
      <c r="G39" s="356"/>
      <c r="H39" s="356"/>
      <c r="I39" s="356">
        <v>1470</v>
      </c>
      <c r="J39" s="356"/>
      <c r="K39" s="356"/>
      <c r="L39" s="356">
        <v>1470</v>
      </c>
      <c r="M39" s="356"/>
      <c r="N39" s="356"/>
      <c r="O39" s="356">
        <v>1330</v>
      </c>
      <c r="P39" s="356"/>
      <c r="Q39" s="356"/>
      <c r="R39" s="356">
        <v>1400</v>
      </c>
      <c r="S39" s="356"/>
      <c r="T39" s="356"/>
      <c r="U39" s="356">
        <v>1400</v>
      </c>
      <c r="V39" s="356"/>
      <c r="W39" s="356"/>
      <c r="X39" s="356">
        <v>1330</v>
      </c>
      <c r="Y39" s="356"/>
      <c r="Z39" s="356"/>
      <c r="AA39" s="356">
        <v>1330</v>
      </c>
      <c r="AB39" s="356"/>
      <c r="AC39" s="356"/>
      <c r="AD39" s="356">
        <v>1330</v>
      </c>
      <c r="AE39" s="356"/>
      <c r="AF39" s="356"/>
      <c r="AG39" s="356">
        <v>1400</v>
      </c>
      <c r="AH39" s="356"/>
      <c r="AI39" s="356"/>
      <c r="AJ39" s="299">
        <f>SUM(D39:AI39)</f>
        <v>16570</v>
      </c>
      <c r="AK39" s="299"/>
      <c r="AL39" s="358">
        <f>ROUNDUP(AJ39/AJ40,1)</f>
        <v>70</v>
      </c>
      <c r="AM39"/>
      <c r="AN39"/>
      <c r="AO39"/>
    </row>
    <row r="40" spans="1:45" ht="18" customHeight="1">
      <c r="A40" s="355" t="s">
        <v>214</v>
      </c>
      <c r="B40" s="355"/>
      <c r="C40" s="355"/>
      <c r="D40" s="69">
        <v>20</v>
      </c>
      <c r="E40" s="69">
        <v>19</v>
      </c>
      <c r="F40" s="356">
        <v>20</v>
      </c>
      <c r="G40" s="356"/>
      <c r="H40" s="356"/>
      <c r="I40" s="356">
        <v>21</v>
      </c>
      <c r="J40" s="356"/>
      <c r="K40" s="356"/>
      <c r="L40" s="356">
        <v>21</v>
      </c>
      <c r="M40" s="356"/>
      <c r="N40" s="356"/>
      <c r="O40" s="356">
        <v>19</v>
      </c>
      <c r="P40" s="356"/>
      <c r="Q40" s="356"/>
      <c r="R40" s="356">
        <v>20</v>
      </c>
      <c r="S40" s="356"/>
      <c r="T40" s="356"/>
      <c r="U40" s="356">
        <v>20</v>
      </c>
      <c r="V40" s="356"/>
      <c r="W40" s="356"/>
      <c r="X40" s="356">
        <v>19</v>
      </c>
      <c r="Y40" s="356"/>
      <c r="Z40" s="356"/>
      <c r="AA40" s="356">
        <v>19</v>
      </c>
      <c r="AB40" s="356"/>
      <c r="AC40" s="356"/>
      <c r="AD40" s="356">
        <v>19</v>
      </c>
      <c r="AE40" s="356"/>
      <c r="AF40" s="356"/>
      <c r="AG40" s="356">
        <v>20</v>
      </c>
      <c r="AH40" s="356"/>
      <c r="AI40" s="356"/>
      <c r="AJ40" s="299">
        <f>+SUM(D40:AI40)</f>
        <v>237</v>
      </c>
      <c r="AK40" s="299"/>
      <c r="AL40" s="359"/>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286" t="s">
        <v>170</v>
      </c>
      <c r="B43" s="286"/>
      <c r="C43" s="286" t="s">
        <v>207</v>
      </c>
      <c r="D43" s="286"/>
      <c r="E43" s="285" t="s">
        <v>257</v>
      </c>
      <c r="F43" s="285"/>
      <c r="G43" s="285"/>
      <c r="H43" s="285"/>
      <c r="I43" s="332" t="s">
        <v>258</v>
      </c>
      <c r="J43" s="333"/>
      <c r="K43" s="333"/>
      <c r="L43" s="333"/>
      <c r="M43" s="333"/>
      <c r="N43" s="340"/>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285" t="s">
        <v>172</v>
      </c>
      <c r="B44" s="285"/>
      <c r="C44" s="351">
        <f>ROUNDDOWN(IF(AL39&lt;=60,1,1+ROUNDUP((AL39-60)/40,0)),1)</f>
        <v>2</v>
      </c>
      <c r="D44" s="351"/>
      <c r="E44" s="351">
        <f>ROUNDDOWN(AL39/6,1)</f>
        <v>11.6</v>
      </c>
      <c r="F44" s="351"/>
      <c r="G44" s="351"/>
      <c r="H44" s="351"/>
      <c r="I44" s="351">
        <f>ROUNDDOWN(AL39/15,1)</f>
        <v>4.5999999999999996</v>
      </c>
      <c r="J44" s="351"/>
      <c r="K44" s="351"/>
      <c r="L44" s="351"/>
      <c r="M44" s="351"/>
      <c r="N44" s="351"/>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332" t="s">
        <v>367</v>
      </c>
      <c r="D47" s="333"/>
      <c r="E47" s="339" t="s">
        <v>370</v>
      </c>
      <c r="F47" s="339"/>
      <c r="G47" s="339"/>
      <c r="H47" s="339"/>
      <c r="I47" s="332" t="s">
        <v>258</v>
      </c>
      <c r="J47" s="333"/>
      <c r="K47" s="333"/>
      <c r="L47" s="333"/>
      <c r="M47" s="333"/>
      <c r="N47" s="340"/>
      <c r="O47" s="332" t="s">
        <v>371</v>
      </c>
      <c r="P47" s="333"/>
      <c r="Q47" s="333"/>
      <c r="R47" s="333"/>
      <c r="S47" s="333"/>
      <c r="T47" s="340"/>
      <c r="U47" s="332" t="s">
        <v>293</v>
      </c>
      <c r="V47" s="333"/>
      <c r="W47" s="333"/>
      <c r="X47" s="333"/>
      <c r="Y47" s="333"/>
      <c r="Z47" s="340"/>
      <c r="AA47" s="332" t="s">
        <v>369</v>
      </c>
      <c r="AB47" s="333"/>
      <c r="AC47" s="333"/>
      <c r="AD47" s="333"/>
      <c r="AE47" s="333"/>
      <c r="AF47" s="340"/>
      <c r="AG47" s="339" t="s">
        <v>369</v>
      </c>
      <c r="AH47" s="339"/>
      <c r="AI47" s="339"/>
      <c r="AJ47" s="339"/>
      <c r="AK47" s="339"/>
      <c r="AL47" s="339" t="s">
        <v>369</v>
      </c>
      <c r="AM47" s="339"/>
      <c r="AN47" s="62"/>
    </row>
    <row r="48" spans="1:45" ht="18" customHeight="1">
      <c r="A48" s="62"/>
      <c r="B48" s="67"/>
      <c r="C48" s="102" t="s">
        <v>190</v>
      </c>
      <c r="D48" s="102" t="s">
        <v>191</v>
      </c>
      <c r="E48" s="101" t="s">
        <v>190</v>
      </c>
      <c r="F48" s="338" t="s">
        <v>191</v>
      </c>
      <c r="G48" s="338"/>
      <c r="H48" s="338"/>
      <c r="I48" s="335" t="s">
        <v>190</v>
      </c>
      <c r="J48" s="336"/>
      <c r="K48" s="337"/>
      <c r="L48" s="335" t="s">
        <v>191</v>
      </c>
      <c r="M48" s="336"/>
      <c r="N48" s="337"/>
      <c r="O48" s="335" t="s">
        <v>190</v>
      </c>
      <c r="P48" s="336"/>
      <c r="Q48" s="337"/>
      <c r="R48" s="335" t="s">
        <v>191</v>
      </c>
      <c r="S48" s="336"/>
      <c r="T48" s="337"/>
      <c r="U48" s="335" t="s">
        <v>190</v>
      </c>
      <c r="V48" s="336"/>
      <c r="W48" s="337"/>
      <c r="X48" s="335" t="s">
        <v>191</v>
      </c>
      <c r="Y48" s="336"/>
      <c r="Z48" s="337"/>
      <c r="AA48" s="335" t="s">
        <v>190</v>
      </c>
      <c r="AB48" s="336"/>
      <c r="AC48" s="337"/>
      <c r="AD48" s="335" t="s">
        <v>191</v>
      </c>
      <c r="AE48" s="336"/>
      <c r="AF48" s="337"/>
      <c r="AG48" s="335" t="s">
        <v>190</v>
      </c>
      <c r="AH48" s="336"/>
      <c r="AI48" s="337"/>
      <c r="AJ48" s="335" t="s">
        <v>191</v>
      </c>
      <c r="AK48" s="337"/>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335">
        <f>COUNTIFS($B$12:$B$31,E$47,$C$12:$C$31,"B",$E$12:$E$31,"*")</f>
        <v>1</v>
      </c>
      <c r="G49" s="336"/>
      <c r="H49" s="337"/>
      <c r="I49" s="335">
        <f>COUNTIFS($B$12:$B$31,I$47,$C$12:$C$31,"A",$E$12:$E$31,"*")</f>
        <v>0</v>
      </c>
      <c r="J49" s="336"/>
      <c r="K49" s="337"/>
      <c r="L49" s="335">
        <f>COUNTIFS($B$12:$B$31,I$47,$C$12:$C$31,"B",$E$12:$E$31,"*")</f>
        <v>0</v>
      </c>
      <c r="M49" s="336"/>
      <c r="N49" s="337"/>
      <c r="O49" s="335">
        <f>COUNTIFS($B$12:$B$31,O$47,$C$12:$C$31,"A",$E$12:$E$31,"*")</f>
        <v>0</v>
      </c>
      <c r="P49" s="336"/>
      <c r="Q49" s="337"/>
      <c r="R49" s="335">
        <f>COUNTIFS($B$12:$B$31,O$47,$C$12:$C$31,"B",$E$12:$E$31,"*")</f>
        <v>0</v>
      </c>
      <c r="S49" s="336"/>
      <c r="T49" s="337"/>
      <c r="U49" s="335">
        <f>COUNTIFS($B$12:$B$31,U$47,$C$12:$C$31,"A",$E$12:$E$31,"*")</f>
        <v>0</v>
      </c>
      <c r="V49" s="336"/>
      <c r="W49" s="337"/>
      <c r="X49" s="335">
        <f>COUNTIFS($B$12:$B$31,U$47,$C$12:$C$31,"B",$E$12:$E$31,"*")</f>
        <v>0</v>
      </c>
      <c r="Y49" s="336"/>
      <c r="Z49" s="337"/>
      <c r="AA49" s="335">
        <f>COUNTIFS($B$12:$B$31,AA$47,$C$12:$C$31,"A",$E$12:$E$31,"*")</f>
        <v>0</v>
      </c>
      <c r="AB49" s="336"/>
      <c r="AC49" s="337"/>
      <c r="AD49" s="335">
        <f>COUNTIFS($B$12:$B$31,AA$47,$C$12:$C$31,"B",$E$12:$E$31,"*")</f>
        <v>0</v>
      </c>
      <c r="AE49" s="336"/>
      <c r="AF49" s="337"/>
      <c r="AG49" s="335">
        <f>COUNTIFS($B$12:$B$31,AG$47,$C$12:$C$31,"A",$E$12:$E$31,"*")</f>
        <v>0</v>
      </c>
      <c r="AH49" s="336"/>
      <c r="AI49" s="337"/>
      <c r="AJ49" s="335">
        <f>COUNTIFS($B$12:$B$31,AG$47,$C$12:$C$31,"B",$E$12:$E$31,"*")</f>
        <v>0</v>
      </c>
      <c r="AK49" s="337"/>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335">
        <f>COUNTIFS($B$12:$B$31,E$47,$C$12:$C$31,"D",$E$12:$E$31,"*")</f>
        <v>0</v>
      </c>
      <c r="G50" s="336"/>
      <c r="H50" s="337"/>
      <c r="I50" s="335">
        <f>COUNTIFS($B$12:$B$31,I$47,$C$12:$C$31,"C",$E$12:$E$31,"*")</f>
        <v>1</v>
      </c>
      <c r="J50" s="336"/>
      <c r="K50" s="337"/>
      <c r="L50" s="335">
        <f>COUNTIFS($B$12:$B$31,I$47,$C$12:$C$31,"D",$E$12:$E$31,"*")</f>
        <v>0</v>
      </c>
      <c r="M50" s="336"/>
      <c r="N50" s="337"/>
      <c r="O50" s="335">
        <f>COUNTIFS($B$12:$B$31,O$47,$C$12:$C$31,"C",$E$12:$E$31,"*")</f>
        <v>0</v>
      </c>
      <c r="P50" s="336"/>
      <c r="Q50" s="337"/>
      <c r="R50" s="335">
        <f>COUNTIFS($B$12:$B$31,O$47,$C$12:$C$31,"D",$E$12:$E$31,"*")</f>
        <v>1</v>
      </c>
      <c r="S50" s="336"/>
      <c r="T50" s="337"/>
      <c r="U50" s="335">
        <f>COUNTIFS($B$12:$B$31,U$47,$C$12:$C$31,"C",$E$12:$E$31,"*")</f>
        <v>0</v>
      </c>
      <c r="V50" s="336"/>
      <c r="W50" s="337"/>
      <c r="X50" s="335">
        <f>COUNTIFS($B$12:$B$31,U$47,$C$12:$C$31,"D",$E$12:$E$31,"*")</f>
        <v>0</v>
      </c>
      <c r="Y50" s="336"/>
      <c r="Z50" s="337"/>
      <c r="AA50" s="335">
        <f>COUNTIFS($B$12:$B$31,AA$47,$C$12:$C$31,"C",$E$12:$E$31,"*")</f>
        <v>0</v>
      </c>
      <c r="AB50" s="336"/>
      <c r="AC50" s="337"/>
      <c r="AD50" s="335">
        <f>COUNTIFS($B$12:$B$31,AA$47,$C$12:$C$31,"D",$E$12:$E$31,"*")</f>
        <v>0</v>
      </c>
      <c r="AE50" s="336"/>
      <c r="AF50" s="337"/>
      <c r="AG50" s="335">
        <f>COUNTIFS($B$12:$B$31,AG$47,$C$12:$C$31,"C",$E$12:$E$31,"*")</f>
        <v>0</v>
      </c>
      <c r="AH50" s="336"/>
      <c r="AI50" s="337"/>
      <c r="AJ50" s="335">
        <f>COUNTIFS($B$12:$B$31,AG$47,$C$12:$C$31,"D",$E$12:$E$31,"*")</f>
        <v>0</v>
      </c>
      <c r="AK50" s="337"/>
      <c r="AL50" s="101">
        <f>COUNTIFS($B$12:$B$31,AL$47,$C$12:$C$31,"C",$E$12:$E$31,"*")</f>
        <v>0</v>
      </c>
      <c r="AM50" s="101">
        <f>COUNTIFS($B$12:$B$31,AL$47,$C$12:$C$31,"D",$E$12:$E$31,"*")</f>
        <v>0</v>
      </c>
      <c r="AN50" s="62"/>
      <c r="AP50" s="60"/>
      <c r="AQ50" s="60"/>
      <c r="AR50" s="60"/>
      <c r="AS50" s="60"/>
    </row>
    <row r="51" spans="1:45" ht="24.95" customHeight="1">
      <c r="A51" s="62"/>
      <c r="B51" s="82" t="s">
        <v>194</v>
      </c>
      <c r="C51" s="332">
        <f>IF($AK$3="４週",SUMIFS($AK$12:$AK$31,$B$12:$B$31,C47)/4/$AH$6,IF($AK$3="歴月",SUMIFS($AK$12:$AK$31,$B$12:$B$31,C47)/$AL$6,"記載する期間を選択してください"))</f>
        <v>0</v>
      </c>
      <c r="D51" s="340"/>
      <c r="E51" s="332">
        <f>IF($AK$3="４週",SUMIFS($AK$12:$AK$31,$B$12:$B$31,E47)/4/$AH$6,IF($AK$3="歴月",SUMIFS($AK$12:$AK$31,$B$12:$B$31,E47)/$AL$6,"記載する期間を選択してください"))</f>
        <v>0</v>
      </c>
      <c r="F51" s="333"/>
      <c r="G51" s="333"/>
      <c r="H51" s="340"/>
      <c r="I51" s="332">
        <f>IF($AK$3="４週",SUMIFS($AK$12:$AK$31,$B$12:$B$31,I47)/4/$AH$6,IF($AK$3="歴月",SUMIFS($AK$12:$AK$31,$B$12:$B$31,I47)/$AL$6,"記載する期間を選択してください"))</f>
        <v>0</v>
      </c>
      <c r="J51" s="333"/>
      <c r="K51" s="333"/>
      <c r="L51" s="333"/>
      <c r="M51" s="333"/>
      <c r="N51" s="340"/>
      <c r="O51" s="332">
        <f>IF($AK$3="４週",SUMIFS($AK$12:$AK$31,$B$12:$B$31,O47)/4/$AH$6,IF($AK$3="歴月",SUMIFS($AK$12:$AK$31,$B$12:$B$31,O47)/$AL$6,"記載する期間を選択してください"))</f>
        <v>0</v>
      </c>
      <c r="P51" s="333"/>
      <c r="Q51" s="333"/>
      <c r="R51" s="333"/>
      <c r="S51" s="333"/>
      <c r="T51" s="340"/>
      <c r="U51" s="332">
        <f>IF($AK$3="４週",SUMIFS($AK$12:$AK$31,$B$12:$B$31,U47)/4/$AH$6,IF($AK$3="歴月",SUMIFS($AK$12:$AK$31,$B$12:$B$31,U47)/$AL$6,"記載する期間を選択してください"))</f>
        <v>0</v>
      </c>
      <c r="V51" s="333"/>
      <c r="W51" s="333"/>
      <c r="X51" s="333"/>
      <c r="Y51" s="333"/>
      <c r="Z51" s="340"/>
      <c r="AA51" s="332">
        <f>IF($AK$3="４週",SUMIFS($AK$12:$AK$31,$B$12:$B$31,AA47)/4/$AH$6,IF($AK$3="歴月",SUMIFS($AK$12:$AK$31,$B$12:$B$31,AA47)/$AL$6,"記載する期間を選択してください"))</f>
        <v>0</v>
      </c>
      <c r="AB51" s="333"/>
      <c r="AC51" s="333"/>
      <c r="AD51" s="333"/>
      <c r="AE51" s="333"/>
      <c r="AF51" s="340"/>
      <c r="AG51" s="332">
        <f>IF($AK$3="４週",SUMIFS($AK$12:$AK$31,$B$12:$B$31,AG47)/4/$AH$6,IF($AK$3="歴月",SUMIFS($AK$12:$AK$31,$B$12:$B$31,AG47)/$AL$6,"記載する期間を選択してください"))</f>
        <v>0</v>
      </c>
      <c r="AH51" s="333"/>
      <c r="AI51" s="333"/>
      <c r="AJ51" s="333"/>
      <c r="AK51" s="340"/>
      <c r="AL51" s="332">
        <f>IF($AK$3="４週",SUMIFS($AK$12:$AK$31,$B$12:$B$31,AL47)/4/$AH$6,IF($AK$3="歴月",SUMIFS($AK$12:$AK$31,$B$12:$B$31,AL47)/$AL$6,"記載する期間を選択してください"))</f>
        <v>0</v>
      </c>
      <c r="AM51" s="340"/>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135" t="s">
        <v>259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260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261</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262</v>
      </c>
      <c r="B60" s="94"/>
      <c r="C60" s="60"/>
      <c r="D60" s="60"/>
      <c r="E60" s="60"/>
      <c r="F60" s="60"/>
      <c r="G60" s="60"/>
    </row>
    <row r="61" spans="1:45" ht="15" customHeight="1">
      <c r="A61" s="60"/>
      <c r="B61" s="75" t="s">
        <v>125</v>
      </c>
      <c r="C61" s="286" t="s">
        <v>126</v>
      </c>
      <c r="D61" s="286"/>
      <c r="E61" s="286"/>
      <c r="F61" s="60"/>
      <c r="G61" s="60"/>
    </row>
    <row r="62" spans="1:45" ht="15" customHeight="1">
      <c r="A62" s="60"/>
      <c r="B62" s="97" t="s">
        <v>127</v>
      </c>
      <c r="C62" s="299" t="s">
        <v>128</v>
      </c>
      <c r="D62" s="299"/>
      <c r="E62" s="299"/>
      <c r="F62" s="60"/>
      <c r="G62" s="60"/>
    </row>
    <row r="63" spans="1:45" ht="15" customHeight="1">
      <c r="A63" s="60"/>
      <c r="B63" s="97" t="s">
        <v>129</v>
      </c>
      <c r="C63" s="299" t="s">
        <v>130</v>
      </c>
      <c r="D63" s="299"/>
      <c r="E63" s="299"/>
      <c r="F63" s="60"/>
      <c r="G63" s="60"/>
    </row>
    <row r="64" spans="1:45" ht="15" customHeight="1">
      <c r="A64" s="60"/>
      <c r="B64" s="97" t="s">
        <v>131</v>
      </c>
      <c r="C64" s="299" t="s">
        <v>132</v>
      </c>
      <c r="D64" s="299"/>
      <c r="E64" s="299"/>
      <c r="F64" s="60"/>
      <c r="G64" s="60"/>
    </row>
    <row r="65" spans="1:7" ht="15" customHeight="1">
      <c r="A65" s="60"/>
      <c r="B65" s="97" t="s">
        <v>133</v>
      </c>
      <c r="C65" s="299" t="s">
        <v>134</v>
      </c>
      <c r="D65" s="299"/>
      <c r="E65" s="299"/>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263</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264</v>
      </c>
      <c r="B72" s="94"/>
      <c r="C72" s="60"/>
      <c r="D72" s="60"/>
      <c r="E72" s="60"/>
      <c r="F72" s="60"/>
      <c r="G72" s="60"/>
    </row>
    <row r="73" spans="1:7" ht="15" customHeight="1">
      <c r="A73" s="60" t="s">
        <v>265</v>
      </c>
      <c r="B73" s="94"/>
      <c r="C73" s="60"/>
      <c r="D73" s="60"/>
      <c r="E73" s="60"/>
      <c r="F73" s="60"/>
      <c r="G73" s="60"/>
    </row>
    <row r="74" spans="1:7" ht="15" customHeight="1">
      <c r="A74" s="60" t="s">
        <v>266</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267</v>
      </c>
      <c r="B77" s="94"/>
      <c r="C77" s="60"/>
      <c r="D77" s="60"/>
      <c r="E77" s="60"/>
      <c r="F77" s="60"/>
      <c r="G77" s="60"/>
    </row>
    <row r="78" spans="1:7" ht="15" customHeight="1">
      <c r="A78" s="60" t="s">
        <v>147</v>
      </c>
      <c r="B78" s="94"/>
      <c r="C78" s="60"/>
      <c r="D78" s="60"/>
      <c r="E78" s="60"/>
      <c r="F78" s="60"/>
      <c r="G78" s="60"/>
    </row>
    <row r="79" spans="1:7" ht="15" customHeight="1">
      <c r="A79" s="60" t="s">
        <v>268</v>
      </c>
      <c r="B79" s="94"/>
      <c r="C79" s="60"/>
      <c r="D79" s="60"/>
      <c r="E79" s="60"/>
      <c r="F79" s="60"/>
      <c r="G79" s="60"/>
    </row>
    <row r="80" spans="1:7" ht="15" customHeight="1">
      <c r="A80" s="60" t="s">
        <v>269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270</v>
      </c>
      <c r="B83" s="94"/>
      <c r="C83" s="60"/>
      <c r="D83" s="60"/>
      <c r="E83" s="60"/>
      <c r="F83" s="60"/>
      <c r="G83" s="60"/>
    </row>
    <row r="84" spans="1:7" ht="15" customHeight="1">
      <c r="A84" s="60" t="s">
        <v>271</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1"/>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sheetPr>
    <tabColor theme="5"/>
  </sheetPr>
  <dimension ref="A1:AS84"/>
  <sheetViews>
    <sheetView showGridLines="0" view="pageBreakPreview" zoomScaleNormal="100" zoomScaleSheetLayoutView="100" workbookViewId="0">
      <selection activeCell="AD80" sqref="AD80"/>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1" t="s">
        <v>272</v>
      </c>
      <c r="AL1" s="281"/>
      <c r="AM1" s="281"/>
      <c r="AN1" s="281"/>
    </row>
    <row r="2" spans="1:40" ht="18" customHeight="1">
      <c r="A2" s="62"/>
      <c r="B2" s="63"/>
      <c r="C2" s="63"/>
      <c r="D2" s="63"/>
      <c r="E2" s="63"/>
      <c r="F2" s="63"/>
      <c r="G2" s="63"/>
      <c r="H2" s="63"/>
      <c r="I2" s="63"/>
      <c r="J2" s="63"/>
      <c r="K2" s="63"/>
      <c r="L2" s="63"/>
      <c r="M2" s="288">
        <v>2024</v>
      </c>
      <c r="N2" s="288"/>
      <c r="O2" s="288"/>
      <c r="P2" s="288"/>
      <c r="Q2" s="287" t="s">
        <v>94</v>
      </c>
      <c r="R2" s="287"/>
      <c r="S2" s="288">
        <v>5</v>
      </c>
      <c r="T2" s="288"/>
      <c r="U2" s="287" t="s">
        <v>95</v>
      </c>
      <c r="V2" s="287"/>
      <c r="W2" s="63"/>
      <c r="X2" s="63"/>
      <c r="Y2" s="63"/>
      <c r="Z2" s="62"/>
      <c r="AA2" s="62"/>
      <c r="AC2" s="81"/>
      <c r="AD2" s="63"/>
      <c r="AE2" s="63"/>
      <c r="AF2" s="63"/>
      <c r="AG2" s="63"/>
      <c r="AH2" s="63"/>
      <c r="AI2" s="81" t="s">
        <v>96</v>
      </c>
      <c r="AJ2" s="81"/>
      <c r="AK2" s="282"/>
      <c r="AL2" s="282"/>
      <c r="AM2" s="282"/>
      <c r="AN2" s="2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3" t="s">
        <v>273</v>
      </c>
      <c r="AL3" s="283"/>
      <c r="AM3" s="283"/>
      <c r="AN3" s="28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3"/>
      <c r="AL4" s="283"/>
      <c r="AM4" s="283"/>
      <c r="AN4" s="283"/>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1"/>
      <c r="AD5" s="141"/>
      <c r="AE5" s="141"/>
      <c r="AF5" s="141"/>
      <c r="AG5" s="141"/>
      <c r="AH5" s="141"/>
      <c r="AI5" s="142" t="s">
        <v>244</v>
      </c>
      <c r="AJ5" s="81"/>
      <c r="AK5" s="371" t="s">
        <v>245</v>
      </c>
      <c r="AL5" s="372"/>
      <c r="AM5" s="372"/>
      <c r="AN5" s="373"/>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246</v>
      </c>
      <c r="AH6" s="374">
        <v>40</v>
      </c>
      <c r="AI6" s="375"/>
      <c r="AJ6" s="376"/>
      <c r="AK6" s="88" t="s">
        <v>100</v>
      </c>
      <c r="AL6" s="143">
        <v>160</v>
      </c>
      <c r="AM6" s="88" t="s">
        <v>101</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94" t="s">
        <v>102</v>
      </c>
      <c r="B8" s="321" t="s">
        <v>247</v>
      </c>
      <c r="C8" s="291" t="s">
        <v>248</v>
      </c>
      <c r="D8" s="286" t="s">
        <v>249</v>
      </c>
      <c r="E8" s="295" t="s">
        <v>250</v>
      </c>
      <c r="F8" s="290" t="s">
        <v>251</v>
      </c>
      <c r="G8" s="290"/>
      <c r="H8" s="290"/>
      <c r="I8" s="290"/>
      <c r="J8" s="290"/>
      <c r="K8" s="290"/>
      <c r="L8" s="290"/>
      <c r="M8" s="290"/>
      <c r="N8" s="290"/>
      <c r="O8" s="290"/>
      <c r="P8" s="290"/>
      <c r="Q8" s="290"/>
      <c r="R8" s="290"/>
      <c r="S8" s="290"/>
      <c r="T8" s="290"/>
      <c r="U8" s="290"/>
      <c r="V8" s="290"/>
      <c r="W8" s="290"/>
      <c r="X8" s="290"/>
      <c r="Y8" s="290"/>
      <c r="Z8" s="290"/>
      <c r="AA8" s="290"/>
      <c r="AB8" s="290"/>
      <c r="AC8" s="290"/>
      <c r="AD8" s="290"/>
      <c r="AE8" s="290"/>
      <c r="AF8" s="290"/>
      <c r="AG8" s="290"/>
      <c r="AH8" s="290"/>
      <c r="AI8" s="290"/>
      <c r="AJ8" s="290"/>
      <c r="AK8" s="284" t="s">
        <v>252</v>
      </c>
      <c r="AL8" s="285" t="s">
        <v>253</v>
      </c>
      <c r="AM8" s="280" t="s">
        <v>254</v>
      </c>
      <c r="AN8" s="280"/>
    </row>
    <row r="9" spans="1:40" ht="15" customHeight="1">
      <c r="A9" s="294"/>
      <c r="B9" s="322"/>
      <c r="C9" s="292"/>
      <c r="D9" s="286"/>
      <c r="E9" s="295"/>
      <c r="F9" s="286" t="s">
        <v>111</v>
      </c>
      <c r="G9" s="286"/>
      <c r="H9" s="286"/>
      <c r="I9" s="286"/>
      <c r="J9" s="286"/>
      <c r="K9" s="286"/>
      <c r="L9" s="286"/>
      <c r="M9" s="286" t="s">
        <v>112</v>
      </c>
      <c r="N9" s="286"/>
      <c r="O9" s="286"/>
      <c r="P9" s="286"/>
      <c r="Q9" s="286"/>
      <c r="R9" s="286"/>
      <c r="S9" s="286"/>
      <c r="T9" s="286" t="s">
        <v>113</v>
      </c>
      <c r="U9" s="286"/>
      <c r="V9" s="286"/>
      <c r="W9" s="286"/>
      <c r="X9" s="286"/>
      <c r="Y9" s="286"/>
      <c r="Z9" s="286"/>
      <c r="AA9" s="286" t="s">
        <v>114</v>
      </c>
      <c r="AB9" s="286"/>
      <c r="AC9" s="286"/>
      <c r="AD9" s="286"/>
      <c r="AE9" s="286"/>
      <c r="AF9" s="286"/>
      <c r="AG9" s="286"/>
      <c r="AH9" s="286" t="s">
        <v>115</v>
      </c>
      <c r="AI9" s="286"/>
      <c r="AJ9" s="286"/>
      <c r="AK9" s="284"/>
      <c r="AL9" s="285"/>
      <c r="AM9" s="280"/>
      <c r="AN9" s="280"/>
    </row>
    <row r="10" spans="1:40" ht="15" customHeight="1">
      <c r="A10" s="294"/>
      <c r="B10" s="323" t="s">
        <v>156</v>
      </c>
      <c r="C10" s="292"/>
      <c r="D10" s="286"/>
      <c r="E10" s="295"/>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4"/>
      <c r="AL10" s="285"/>
      <c r="AM10" s="280"/>
      <c r="AN10" s="280"/>
    </row>
    <row r="11" spans="1:40" ht="15" customHeight="1">
      <c r="A11" s="294"/>
      <c r="B11" s="324"/>
      <c r="C11" s="293"/>
      <c r="D11" s="286"/>
      <c r="E11" s="295"/>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4"/>
      <c r="AL11" s="285"/>
      <c r="AM11" s="280"/>
      <c r="AN11" s="280"/>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8"/>
      <c r="AN12" s="298"/>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8"/>
      <c r="AN13" s="298"/>
    </row>
    <row r="14" spans="1:40" ht="18" customHeight="1">
      <c r="A14" s="74">
        <v>3</v>
      </c>
      <c r="B14" s="103" t="s">
        <v>256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8"/>
      <c r="AN14" s="298"/>
    </row>
    <row r="15" spans="1:40" ht="18" customHeight="1">
      <c r="A15" s="74">
        <v>4</v>
      </c>
      <c r="B15" s="103" t="s">
        <v>274</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8"/>
      <c r="AN15" s="298"/>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8"/>
      <c r="AN16" s="298"/>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8"/>
      <c r="AN17" s="298"/>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8"/>
      <c r="AN18" s="298"/>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8"/>
      <c r="AN19" s="298"/>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8"/>
      <c r="AN20" s="298"/>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8"/>
      <c r="AN21" s="298"/>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8"/>
      <c r="AN22" s="298"/>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8"/>
      <c r="AN23" s="298"/>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8"/>
      <c r="AN24" s="298"/>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8"/>
      <c r="AN25" s="298"/>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8"/>
      <c r="AN26" s="298"/>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8"/>
      <c r="AN27" s="298"/>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8"/>
      <c r="AN28" s="298"/>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8"/>
      <c r="AN29" s="298"/>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8"/>
      <c r="AN30" s="298"/>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8"/>
      <c r="AN31" s="298"/>
    </row>
    <row r="32" spans="1:43" ht="18" customHeight="1">
      <c r="A32" s="295" t="s">
        <v>116</v>
      </c>
      <c r="B32" s="296"/>
      <c r="C32" s="296"/>
      <c r="D32" s="296"/>
      <c r="E32" s="296"/>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94"/>
      <c r="AN32" s="294"/>
      <c r="AP32"/>
      <c r="AQ32"/>
    </row>
    <row r="33" spans="1:45" ht="18" customHeight="1">
      <c r="A33" s="296" t="s">
        <v>117</v>
      </c>
      <c r="B33" s="296"/>
      <c r="C33" s="296"/>
      <c r="D33" s="296"/>
      <c r="E33" s="297"/>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94"/>
      <c r="AN33" s="294"/>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5" customHeight="1">
      <c r="A38" s="286"/>
      <c r="B38" s="286"/>
      <c r="C38" s="286"/>
      <c r="D38" s="98">
        <v>4</v>
      </c>
      <c r="E38" s="98">
        <v>5</v>
      </c>
      <c r="F38" s="357">
        <v>6</v>
      </c>
      <c r="G38" s="357"/>
      <c r="H38" s="357"/>
      <c r="I38" s="357">
        <v>7</v>
      </c>
      <c r="J38" s="357"/>
      <c r="K38" s="357"/>
      <c r="L38" s="357">
        <v>8</v>
      </c>
      <c r="M38" s="357"/>
      <c r="N38" s="357"/>
      <c r="O38" s="357">
        <v>9</v>
      </c>
      <c r="P38" s="357"/>
      <c r="Q38" s="357"/>
      <c r="R38" s="357">
        <v>10</v>
      </c>
      <c r="S38" s="357"/>
      <c r="T38" s="357"/>
      <c r="U38" s="357">
        <v>11</v>
      </c>
      <c r="V38" s="357"/>
      <c r="W38" s="357"/>
      <c r="X38" s="357">
        <v>12</v>
      </c>
      <c r="Y38" s="357"/>
      <c r="Z38" s="357"/>
      <c r="AA38" s="357">
        <v>1</v>
      </c>
      <c r="AB38" s="357"/>
      <c r="AC38" s="357"/>
      <c r="AD38" s="357">
        <v>2</v>
      </c>
      <c r="AE38" s="357"/>
      <c r="AF38" s="357"/>
      <c r="AG38" s="357">
        <v>3</v>
      </c>
      <c r="AH38" s="357"/>
      <c r="AI38" s="357"/>
      <c r="AJ38" s="286" t="s">
        <v>211</v>
      </c>
      <c r="AK38" s="286"/>
      <c r="AL38" s="82" t="s">
        <v>212</v>
      </c>
      <c r="AM38"/>
      <c r="AN38"/>
      <c r="AO38"/>
    </row>
    <row r="39" spans="1:45" ht="18" customHeight="1">
      <c r="A39" s="355" t="s">
        <v>213</v>
      </c>
      <c r="B39" s="355"/>
      <c r="C39" s="355"/>
      <c r="D39" s="69">
        <v>1400</v>
      </c>
      <c r="E39" s="69">
        <v>1310</v>
      </c>
      <c r="F39" s="356">
        <v>1400</v>
      </c>
      <c r="G39" s="356"/>
      <c r="H39" s="356"/>
      <c r="I39" s="356">
        <v>1470</v>
      </c>
      <c r="J39" s="356"/>
      <c r="K39" s="356"/>
      <c r="L39" s="356">
        <v>1470</v>
      </c>
      <c r="M39" s="356"/>
      <c r="N39" s="356"/>
      <c r="O39" s="356">
        <v>1330</v>
      </c>
      <c r="P39" s="356"/>
      <c r="Q39" s="356"/>
      <c r="R39" s="356">
        <v>1400</v>
      </c>
      <c r="S39" s="356"/>
      <c r="T39" s="356"/>
      <c r="U39" s="356">
        <v>1400</v>
      </c>
      <c r="V39" s="356"/>
      <c r="W39" s="356"/>
      <c r="X39" s="356">
        <v>1330</v>
      </c>
      <c r="Y39" s="356"/>
      <c r="Z39" s="356"/>
      <c r="AA39" s="356">
        <v>1330</v>
      </c>
      <c r="AB39" s="356"/>
      <c r="AC39" s="356"/>
      <c r="AD39" s="356">
        <v>1330</v>
      </c>
      <c r="AE39" s="356"/>
      <c r="AF39" s="356"/>
      <c r="AG39" s="356">
        <v>1400</v>
      </c>
      <c r="AH39" s="356"/>
      <c r="AI39" s="356"/>
      <c r="AJ39" s="299">
        <f>SUM(D39:AI39)</f>
        <v>16570</v>
      </c>
      <c r="AK39" s="299"/>
      <c r="AL39" s="358">
        <f>ROUNDUP(AJ39/AJ40,1)</f>
        <v>70</v>
      </c>
      <c r="AM39"/>
      <c r="AN39"/>
      <c r="AO39"/>
    </row>
    <row r="40" spans="1:45" ht="18" customHeight="1">
      <c r="A40" s="355" t="s">
        <v>214</v>
      </c>
      <c r="B40" s="355"/>
      <c r="C40" s="355"/>
      <c r="D40" s="69">
        <v>20</v>
      </c>
      <c r="E40" s="69">
        <v>19</v>
      </c>
      <c r="F40" s="356">
        <v>20</v>
      </c>
      <c r="G40" s="356"/>
      <c r="H40" s="356"/>
      <c r="I40" s="356">
        <v>21</v>
      </c>
      <c r="J40" s="356"/>
      <c r="K40" s="356"/>
      <c r="L40" s="356">
        <v>21</v>
      </c>
      <c r="M40" s="356"/>
      <c r="N40" s="356"/>
      <c r="O40" s="356">
        <v>19</v>
      </c>
      <c r="P40" s="356"/>
      <c r="Q40" s="356"/>
      <c r="R40" s="356">
        <v>20</v>
      </c>
      <c r="S40" s="356"/>
      <c r="T40" s="356"/>
      <c r="U40" s="356">
        <v>20</v>
      </c>
      <c r="V40" s="356"/>
      <c r="W40" s="356"/>
      <c r="X40" s="356">
        <v>19</v>
      </c>
      <c r="Y40" s="356"/>
      <c r="Z40" s="356"/>
      <c r="AA40" s="356">
        <v>19</v>
      </c>
      <c r="AB40" s="356"/>
      <c r="AC40" s="356"/>
      <c r="AD40" s="356">
        <v>19</v>
      </c>
      <c r="AE40" s="356"/>
      <c r="AF40" s="356"/>
      <c r="AG40" s="356">
        <v>20</v>
      </c>
      <c r="AH40" s="356"/>
      <c r="AI40" s="356"/>
      <c r="AJ40" s="299">
        <f>+SUM(D40:AI40)</f>
        <v>237</v>
      </c>
      <c r="AK40" s="299"/>
      <c r="AL40" s="359"/>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286" t="s">
        <v>170</v>
      </c>
      <c r="B43" s="286"/>
      <c r="C43" s="286" t="s">
        <v>207</v>
      </c>
      <c r="D43" s="286"/>
      <c r="E43" s="285" t="s">
        <v>257</v>
      </c>
      <c r="F43" s="285"/>
      <c r="G43" s="285"/>
      <c r="H43" s="285"/>
      <c r="I43" s="334"/>
      <c r="J43" s="334"/>
      <c r="K43" s="334"/>
      <c r="L43" s="334"/>
      <c r="M43" s="334"/>
      <c r="N43" s="33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285" t="s">
        <v>172</v>
      </c>
      <c r="B44" s="285"/>
      <c r="C44" s="351">
        <f>ROUNDDOWN(IF(AL39&lt;=60,1,1+ROUNDUP((AL39-60)/40,0)),1)</f>
        <v>2</v>
      </c>
      <c r="D44" s="351"/>
      <c r="E44" s="351">
        <f>ROUNDDOWN(AL39/10,1)</f>
        <v>7</v>
      </c>
      <c r="F44" s="351"/>
      <c r="G44" s="351"/>
      <c r="H44" s="351"/>
      <c r="I44" s="377"/>
      <c r="J44" s="377"/>
      <c r="K44" s="377"/>
      <c r="L44" s="377"/>
      <c r="M44" s="377"/>
      <c r="N44" s="377"/>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332" t="s">
        <v>367</v>
      </c>
      <c r="D47" s="333"/>
      <c r="E47" s="339" t="s">
        <v>370</v>
      </c>
      <c r="F47" s="339"/>
      <c r="G47" s="339"/>
      <c r="H47" s="339"/>
      <c r="I47" s="332" t="s">
        <v>371</v>
      </c>
      <c r="J47" s="333"/>
      <c r="K47" s="333"/>
      <c r="L47" s="333"/>
      <c r="M47" s="333"/>
      <c r="N47" s="340"/>
      <c r="O47" s="332" t="s">
        <v>293</v>
      </c>
      <c r="P47" s="333"/>
      <c r="Q47" s="333"/>
      <c r="R47" s="333"/>
      <c r="S47" s="333"/>
      <c r="T47" s="340"/>
      <c r="U47" s="332" t="s">
        <v>369</v>
      </c>
      <c r="V47" s="333"/>
      <c r="W47" s="333"/>
      <c r="X47" s="333"/>
      <c r="Y47" s="333"/>
      <c r="Z47" s="340"/>
      <c r="AA47" s="332" t="s">
        <v>369</v>
      </c>
      <c r="AB47" s="333"/>
      <c r="AC47" s="333"/>
      <c r="AD47" s="333"/>
      <c r="AE47" s="333"/>
      <c r="AF47" s="340"/>
      <c r="AG47" s="339" t="s">
        <v>369</v>
      </c>
      <c r="AH47" s="339"/>
      <c r="AI47" s="339"/>
      <c r="AJ47" s="339"/>
      <c r="AK47" s="339"/>
      <c r="AL47" s="339" t="s">
        <v>369</v>
      </c>
      <c r="AM47" s="339"/>
      <c r="AN47" s="62"/>
    </row>
    <row r="48" spans="1:45" ht="18" customHeight="1">
      <c r="A48" s="62"/>
      <c r="B48" s="67"/>
      <c r="C48" s="102" t="s">
        <v>190</v>
      </c>
      <c r="D48" s="102" t="s">
        <v>191</v>
      </c>
      <c r="E48" s="101" t="s">
        <v>190</v>
      </c>
      <c r="F48" s="338" t="s">
        <v>191</v>
      </c>
      <c r="G48" s="338"/>
      <c r="H48" s="338"/>
      <c r="I48" s="335" t="s">
        <v>190</v>
      </c>
      <c r="J48" s="336"/>
      <c r="K48" s="337"/>
      <c r="L48" s="335" t="s">
        <v>191</v>
      </c>
      <c r="M48" s="336"/>
      <c r="N48" s="337"/>
      <c r="O48" s="335" t="s">
        <v>190</v>
      </c>
      <c r="P48" s="336"/>
      <c r="Q48" s="337"/>
      <c r="R48" s="335" t="s">
        <v>191</v>
      </c>
      <c r="S48" s="336"/>
      <c r="T48" s="337"/>
      <c r="U48" s="335" t="s">
        <v>190</v>
      </c>
      <c r="V48" s="336"/>
      <c r="W48" s="337"/>
      <c r="X48" s="335" t="s">
        <v>191</v>
      </c>
      <c r="Y48" s="336"/>
      <c r="Z48" s="337"/>
      <c r="AA48" s="335" t="s">
        <v>190</v>
      </c>
      <c r="AB48" s="336"/>
      <c r="AC48" s="337"/>
      <c r="AD48" s="335" t="s">
        <v>191</v>
      </c>
      <c r="AE48" s="336"/>
      <c r="AF48" s="337"/>
      <c r="AG48" s="335" t="s">
        <v>190</v>
      </c>
      <c r="AH48" s="336"/>
      <c r="AI48" s="337"/>
      <c r="AJ48" s="335" t="s">
        <v>191</v>
      </c>
      <c r="AK48" s="337"/>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335">
        <f>COUNTIFS($B$12:$B$31,E$47,$C$12:$C$31,"B",$E$12:$E$31,"*")</f>
        <v>1</v>
      </c>
      <c r="G49" s="336"/>
      <c r="H49" s="337"/>
      <c r="I49" s="335">
        <f>COUNTIFS($B$12:$B$31,I$47,$C$12:$C$31,"A",$E$12:$E$31,"*")</f>
        <v>0</v>
      </c>
      <c r="J49" s="336"/>
      <c r="K49" s="337"/>
      <c r="L49" s="335">
        <f>COUNTIFS($B$12:$B$31,I$47,$C$12:$C$31,"B",$E$12:$E$31,"*")</f>
        <v>0</v>
      </c>
      <c r="M49" s="336"/>
      <c r="N49" s="337"/>
      <c r="O49" s="335">
        <f>COUNTIFS($B$12:$B$31,O$47,$C$12:$C$31,"A",$E$12:$E$31,"*")</f>
        <v>0</v>
      </c>
      <c r="P49" s="336"/>
      <c r="Q49" s="337"/>
      <c r="R49" s="335">
        <f>COUNTIFS($B$12:$B$31,O$47,$C$12:$C$31,"B",$E$12:$E$31,"*")</f>
        <v>0</v>
      </c>
      <c r="S49" s="336"/>
      <c r="T49" s="337"/>
      <c r="U49" s="335">
        <f>COUNTIFS($B$12:$B$31,U$47,$C$12:$C$31,"A",$E$12:$E$31,"*")</f>
        <v>0</v>
      </c>
      <c r="V49" s="336"/>
      <c r="W49" s="337"/>
      <c r="X49" s="335">
        <f>COUNTIFS($B$12:$B$31,U$47,$C$12:$C$31,"B",$E$12:$E$31,"*")</f>
        <v>0</v>
      </c>
      <c r="Y49" s="336"/>
      <c r="Z49" s="337"/>
      <c r="AA49" s="335">
        <f>COUNTIFS($B$12:$B$31,AA$47,$C$12:$C$31,"A",$E$12:$E$31,"*")</f>
        <v>0</v>
      </c>
      <c r="AB49" s="336"/>
      <c r="AC49" s="337"/>
      <c r="AD49" s="335">
        <f>COUNTIFS($B$12:$B$31,AA$47,$C$12:$C$31,"B",$E$12:$E$31,"*")</f>
        <v>0</v>
      </c>
      <c r="AE49" s="336"/>
      <c r="AF49" s="337"/>
      <c r="AG49" s="335">
        <f>COUNTIFS($B$12:$B$31,AG$47,$C$12:$C$31,"A",$E$12:$E$31,"*")</f>
        <v>0</v>
      </c>
      <c r="AH49" s="336"/>
      <c r="AI49" s="337"/>
      <c r="AJ49" s="335">
        <f>COUNTIFS($B$12:$B$31,AG$47,$C$12:$C$31,"B",$E$12:$E$31,"*")</f>
        <v>0</v>
      </c>
      <c r="AK49" s="337"/>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335">
        <f>COUNTIFS($B$12:$B$31,E$47,$C$12:$C$31,"D",$E$12:$E$31,"*")</f>
        <v>0</v>
      </c>
      <c r="G50" s="336"/>
      <c r="H50" s="337"/>
      <c r="I50" s="335">
        <f>COUNTIFS($B$12:$B$31,I$47,$C$12:$C$31,"C",$E$12:$E$31,"*")</f>
        <v>1</v>
      </c>
      <c r="J50" s="336"/>
      <c r="K50" s="337"/>
      <c r="L50" s="335">
        <f>COUNTIFS($B$12:$B$31,I$47,$C$12:$C$31,"D",$E$12:$E$31,"*")</f>
        <v>0</v>
      </c>
      <c r="M50" s="336"/>
      <c r="N50" s="337"/>
      <c r="O50" s="335">
        <f>COUNTIFS($B$12:$B$31,O$47,$C$12:$C$31,"C",$E$12:$E$31,"*")</f>
        <v>0</v>
      </c>
      <c r="P50" s="336"/>
      <c r="Q50" s="337"/>
      <c r="R50" s="335">
        <f>COUNTIFS($B$12:$B$31,O$47,$C$12:$C$31,"D",$E$12:$E$31,"*")</f>
        <v>1</v>
      </c>
      <c r="S50" s="336"/>
      <c r="T50" s="337"/>
      <c r="U50" s="335">
        <f>COUNTIFS($B$12:$B$31,U$47,$C$12:$C$31,"C",$E$12:$E$31,"*")</f>
        <v>0</v>
      </c>
      <c r="V50" s="336"/>
      <c r="W50" s="337"/>
      <c r="X50" s="335">
        <f>COUNTIFS($B$12:$B$31,U$47,$C$12:$C$31,"D",$E$12:$E$31,"*")</f>
        <v>0</v>
      </c>
      <c r="Y50" s="336"/>
      <c r="Z50" s="337"/>
      <c r="AA50" s="335">
        <f>COUNTIFS($B$12:$B$31,AA$47,$C$12:$C$31,"C",$E$12:$E$31,"*")</f>
        <v>0</v>
      </c>
      <c r="AB50" s="336"/>
      <c r="AC50" s="337"/>
      <c r="AD50" s="335">
        <f>COUNTIFS($B$12:$B$31,AA$47,$C$12:$C$31,"D",$E$12:$E$31,"*")</f>
        <v>0</v>
      </c>
      <c r="AE50" s="336"/>
      <c r="AF50" s="337"/>
      <c r="AG50" s="335">
        <f>COUNTIFS($B$12:$B$31,AG$47,$C$12:$C$31,"C",$E$12:$E$31,"*")</f>
        <v>0</v>
      </c>
      <c r="AH50" s="336"/>
      <c r="AI50" s="337"/>
      <c r="AJ50" s="335">
        <f>COUNTIFS($B$12:$B$31,AG$47,$C$12:$C$31,"D",$E$12:$E$31,"*")</f>
        <v>0</v>
      </c>
      <c r="AK50" s="337"/>
      <c r="AL50" s="101">
        <f>COUNTIFS($B$12:$B$31,AL$47,$C$12:$C$31,"C",$E$12:$E$31,"*")</f>
        <v>0</v>
      </c>
      <c r="AM50" s="101">
        <f>COUNTIFS($B$12:$B$31,AL$47,$C$12:$C$31,"D",$E$12:$E$31,"*")</f>
        <v>0</v>
      </c>
      <c r="AN50" s="62"/>
      <c r="AP50" s="60"/>
      <c r="AQ50" s="60"/>
      <c r="AR50" s="60"/>
      <c r="AS50" s="60"/>
    </row>
    <row r="51" spans="1:45" ht="24.95" customHeight="1">
      <c r="A51" s="62"/>
      <c r="B51" s="82" t="s">
        <v>194</v>
      </c>
      <c r="C51" s="332">
        <f>IF($AK$3="４週",SUMIFS($AK$12:$AK$31,$B$12:$B$31,C47)/4/$AH$6,IF($AK$3="歴月",SUMIFS($AK$12:$AK$31,$B$12:$B$31,C47)/$AL$6,"記載する期間を選択してください"))</f>
        <v>0</v>
      </c>
      <c r="D51" s="340"/>
      <c r="E51" s="332">
        <f>IF($AK$3="４週",SUMIFS($AK$12:$AK$31,$B$12:$B$31,E47)/4/$AH$6,IF($AK$3="歴月",SUMIFS($AK$12:$AK$31,$B$12:$B$31,E47)/$AL$6,"記載する期間を選択してください"))</f>
        <v>0</v>
      </c>
      <c r="F51" s="333"/>
      <c r="G51" s="333"/>
      <c r="H51" s="340"/>
      <c r="I51" s="332">
        <f>IF($AK$3="４週",SUMIFS($AK$12:$AK$31,$B$12:$B$31,I47)/4/$AH$6,IF($AK$3="歴月",SUMIFS($AK$12:$AK$31,$B$12:$B$31,I47)/$AL$6,"記載する期間を選択してください"))</f>
        <v>0</v>
      </c>
      <c r="J51" s="333"/>
      <c r="K51" s="333"/>
      <c r="L51" s="333"/>
      <c r="M51" s="333"/>
      <c r="N51" s="340"/>
      <c r="O51" s="332">
        <f>IF($AK$3="４週",SUMIFS($AK$12:$AK$31,$B$12:$B$31,O47)/4/$AH$6,IF($AK$3="歴月",SUMIFS($AK$12:$AK$31,$B$12:$B$31,O47)/$AL$6,"記載する期間を選択してください"))</f>
        <v>0</v>
      </c>
      <c r="P51" s="333"/>
      <c r="Q51" s="333"/>
      <c r="R51" s="333"/>
      <c r="S51" s="333"/>
      <c r="T51" s="340"/>
      <c r="U51" s="332">
        <f>IF($AK$3="４週",SUMIFS($AK$12:$AK$31,$B$12:$B$31,U47)/4/$AH$6,IF($AK$3="歴月",SUMIFS($AK$12:$AK$31,$B$12:$B$31,U47)/$AL$6,"記載する期間を選択してください"))</f>
        <v>0</v>
      </c>
      <c r="V51" s="333"/>
      <c r="W51" s="333"/>
      <c r="X51" s="333"/>
      <c r="Y51" s="333"/>
      <c r="Z51" s="340"/>
      <c r="AA51" s="332">
        <f>IF($AK$3="４週",SUMIFS($AK$12:$AK$31,$B$12:$B$31,AA47)/4/$AH$6,IF($AK$3="歴月",SUMIFS($AK$12:$AK$31,$B$12:$B$31,AA47)/$AL$6,"記載する期間を選択してください"))</f>
        <v>0</v>
      </c>
      <c r="AB51" s="333"/>
      <c r="AC51" s="333"/>
      <c r="AD51" s="333"/>
      <c r="AE51" s="333"/>
      <c r="AF51" s="340"/>
      <c r="AG51" s="332">
        <f>IF($AK$3="４週",SUMIFS($AK$12:$AK$31,$B$12:$B$31,AG47)/4/$AH$6,IF($AK$3="歴月",SUMIFS($AK$12:$AK$31,$B$12:$B$31,AG47)/$AL$6,"記載する期間を選択してください"))</f>
        <v>0</v>
      </c>
      <c r="AH51" s="333"/>
      <c r="AI51" s="333"/>
      <c r="AJ51" s="333"/>
      <c r="AK51" s="340"/>
      <c r="AL51" s="332">
        <f>IF($AK$3="４週",SUMIFS($AK$12:$AK$31,$B$12:$B$31,AL47)/4/$AH$6,IF($AK$3="歴月",SUMIFS($AK$12:$AK$31,$B$12:$B$31,AL47)/$AL$6,"記載する期間を選択してください"))</f>
        <v>0</v>
      </c>
      <c r="AM51" s="340"/>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135" t="s">
        <v>259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260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261</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262</v>
      </c>
      <c r="B60" s="94"/>
      <c r="C60" s="60"/>
      <c r="D60" s="60"/>
      <c r="E60" s="60"/>
      <c r="F60" s="60"/>
      <c r="G60" s="60"/>
    </row>
    <row r="61" spans="1:45" ht="15" customHeight="1">
      <c r="A61" s="60"/>
      <c r="B61" s="75" t="s">
        <v>125</v>
      </c>
      <c r="C61" s="286" t="s">
        <v>126</v>
      </c>
      <c r="D61" s="286"/>
      <c r="E61" s="286"/>
      <c r="F61" s="60"/>
      <c r="G61" s="60"/>
    </row>
    <row r="62" spans="1:45" ht="15" customHeight="1">
      <c r="A62" s="60"/>
      <c r="B62" s="97" t="s">
        <v>127</v>
      </c>
      <c r="C62" s="299" t="s">
        <v>128</v>
      </c>
      <c r="D62" s="299"/>
      <c r="E62" s="299"/>
      <c r="F62" s="60"/>
      <c r="G62" s="60"/>
    </row>
    <row r="63" spans="1:45" ht="15" customHeight="1">
      <c r="A63" s="60"/>
      <c r="B63" s="97" t="s">
        <v>129</v>
      </c>
      <c r="C63" s="299" t="s">
        <v>130</v>
      </c>
      <c r="D63" s="299"/>
      <c r="E63" s="299"/>
      <c r="F63" s="60"/>
      <c r="G63" s="60"/>
    </row>
    <row r="64" spans="1:45" ht="15" customHeight="1">
      <c r="A64" s="60"/>
      <c r="B64" s="97" t="s">
        <v>131</v>
      </c>
      <c r="C64" s="299" t="s">
        <v>132</v>
      </c>
      <c r="D64" s="299"/>
      <c r="E64" s="299"/>
      <c r="F64" s="60"/>
      <c r="G64" s="60"/>
    </row>
    <row r="65" spans="1:7" ht="15" customHeight="1">
      <c r="A65" s="60"/>
      <c r="B65" s="97" t="s">
        <v>133</v>
      </c>
      <c r="C65" s="299" t="s">
        <v>134</v>
      </c>
      <c r="D65" s="299"/>
      <c r="E65" s="299"/>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263</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264</v>
      </c>
      <c r="B72" s="94"/>
      <c r="C72" s="60"/>
      <c r="D72" s="60"/>
      <c r="E72" s="60"/>
      <c r="F72" s="60"/>
      <c r="G72" s="60"/>
    </row>
    <row r="73" spans="1:7" ht="15" customHeight="1">
      <c r="A73" s="60" t="s">
        <v>265</v>
      </c>
      <c r="B73" s="94"/>
      <c r="C73" s="60"/>
      <c r="D73" s="60"/>
      <c r="E73" s="60"/>
      <c r="F73" s="60"/>
      <c r="G73" s="60"/>
    </row>
    <row r="74" spans="1:7" ht="15" customHeight="1">
      <c r="A74" s="60" t="s">
        <v>266</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275</v>
      </c>
      <c r="B77" s="94"/>
      <c r="C77" s="60"/>
      <c r="D77" s="60"/>
      <c r="E77" s="60"/>
      <c r="F77" s="60"/>
      <c r="G77" s="60"/>
    </row>
    <row r="78" spans="1:7" ht="15" customHeight="1">
      <c r="A78" s="60" t="s">
        <v>147</v>
      </c>
      <c r="B78" s="94"/>
      <c r="C78" s="60"/>
      <c r="D78" s="60"/>
      <c r="E78" s="60"/>
      <c r="F78" s="60"/>
      <c r="G78" s="60"/>
    </row>
    <row r="79" spans="1:7" ht="15" customHeight="1">
      <c r="A79" s="60" t="s">
        <v>276</v>
      </c>
      <c r="B79" s="94"/>
      <c r="C79" s="60"/>
      <c r="D79" s="60"/>
      <c r="E79" s="60"/>
      <c r="F79" s="60"/>
      <c r="G79" s="60"/>
    </row>
    <row r="80" spans="1:7" ht="15" customHeight="1">
      <c r="A80" s="60" t="s">
        <v>277</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270</v>
      </c>
      <c r="B83" s="94"/>
      <c r="C83" s="60"/>
      <c r="D83" s="60"/>
      <c r="E83" s="60"/>
      <c r="F83" s="60"/>
      <c r="G83" s="60"/>
    </row>
    <row r="84" spans="1:7" ht="15" customHeight="1">
      <c r="A84" s="60" t="s">
        <v>271</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1"/>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sheetPr>
    <tabColor theme="5"/>
  </sheetPr>
  <dimension ref="A1:AO85"/>
  <sheetViews>
    <sheetView showGridLines="0" view="pageBreakPreview" zoomScaleNormal="106" zoomScaleSheetLayoutView="100" workbookViewId="0">
      <selection activeCell="AX11" sqref="AX11"/>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8" width="7.375" style="59" customWidth="1"/>
    <col min="39" max="39" width="7.625" style="59" customWidth="1"/>
    <col min="40" max="40" width="5.625" style="59" customWidth="1"/>
    <col min="41" max="41" width="4.375" style="59" customWidth="1"/>
    <col min="42" max="59" width="2.375" style="59" customWidth="1"/>
    <col min="60"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1" t="s">
        <v>278</v>
      </c>
      <c r="AL1" s="281"/>
      <c r="AM1" s="281"/>
      <c r="AN1" s="281"/>
    </row>
    <row r="2" spans="1:40" ht="18" customHeight="1">
      <c r="A2" s="62"/>
      <c r="B2" s="63"/>
      <c r="C2" s="63"/>
      <c r="D2" s="63"/>
      <c r="E2" s="63"/>
      <c r="F2" s="63"/>
      <c r="G2" s="63"/>
      <c r="H2" s="63"/>
      <c r="I2" s="63"/>
      <c r="J2" s="63"/>
      <c r="K2" s="63"/>
      <c r="L2" s="63"/>
      <c r="M2" s="288">
        <v>2024</v>
      </c>
      <c r="N2" s="288"/>
      <c r="O2" s="288"/>
      <c r="P2" s="288"/>
      <c r="Q2" s="287" t="s">
        <v>94</v>
      </c>
      <c r="R2" s="287"/>
      <c r="S2" s="288">
        <v>5</v>
      </c>
      <c r="T2" s="288"/>
      <c r="U2" s="287" t="s">
        <v>95</v>
      </c>
      <c r="V2" s="287"/>
      <c r="W2" s="63"/>
      <c r="X2" s="63"/>
      <c r="Y2" s="63"/>
      <c r="Z2" s="62"/>
      <c r="AA2" s="62"/>
      <c r="AC2" s="81"/>
      <c r="AD2" s="63"/>
      <c r="AE2" s="63"/>
      <c r="AF2" s="63"/>
      <c r="AG2" s="63"/>
      <c r="AH2" s="63"/>
      <c r="AI2" s="81" t="s">
        <v>96</v>
      </c>
      <c r="AJ2" s="81"/>
      <c r="AK2" s="282"/>
      <c r="AL2" s="282"/>
      <c r="AM2" s="282"/>
      <c r="AN2" s="2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3" t="s">
        <v>155</v>
      </c>
      <c r="AL3" s="283"/>
      <c r="AM3" s="283"/>
      <c r="AN3" s="28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3"/>
      <c r="AL4" s="283"/>
      <c r="AM4" s="283"/>
      <c r="AN4" s="283"/>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144"/>
      <c r="AE5" s="144"/>
      <c r="AF5" s="144"/>
      <c r="AG5" s="144"/>
      <c r="AH5" s="144"/>
      <c r="AI5" s="142" t="s">
        <v>244</v>
      </c>
      <c r="AJ5" s="145"/>
      <c r="AK5" s="378" t="s">
        <v>245</v>
      </c>
      <c r="AL5" s="378"/>
      <c r="AM5" s="378"/>
      <c r="AN5" s="378"/>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246</v>
      </c>
      <c r="AH6" s="320">
        <v>40</v>
      </c>
      <c r="AI6" s="320"/>
      <c r="AJ6" s="320"/>
      <c r="AK6" s="88" t="s">
        <v>100</v>
      </c>
      <c r="AL6" s="99">
        <v>160</v>
      </c>
      <c r="AM6" s="88" t="s">
        <v>101</v>
      </c>
      <c r="AN6" s="62"/>
    </row>
    <row r="7" spans="1:40" ht="17.25"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94" t="s">
        <v>102</v>
      </c>
      <c r="B8" s="321" t="s">
        <v>247</v>
      </c>
      <c r="C8" s="291" t="s">
        <v>248</v>
      </c>
      <c r="D8" s="286" t="s">
        <v>249</v>
      </c>
      <c r="E8" s="295" t="s">
        <v>250</v>
      </c>
      <c r="F8" s="290" t="s">
        <v>251</v>
      </c>
      <c r="G8" s="290"/>
      <c r="H8" s="290"/>
      <c r="I8" s="290"/>
      <c r="J8" s="290"/>
      <c r="K8" s="290"/>
      <c r="L8" s="290"/>
      <c r="M8" s="290"/>
      <c r="N8" s="290"/>
      <c r="O8" s="290"/>
      <c r="P8" s="290"/>
      <c r="Q8" s="290"/>
      <c r="R8" s="290"/>
      <c r="S8" s="290"/>
      <c r="T8" s="290"/>
      <c r="U8" s="290"/>
      <c r="V8" s="290"/>
      <c r="W8" s="290"/>
      <c r="X8" s="290"/>
      <c r="Y8" s="290"/>
      <c r="Z8" s="290"/>
      <c r="AA8" s="290"/>
      <c r="AB8" s="290"/>
      <c r="AC8" s="290"/>
      <c r="AD8" s="290"/>
      <c r="AE8" s="290"/>
      <c r="AF8" s="290"/>
      <c r="AG8" s="290"/>
      <c r="AH8" s="290"/>
      <c r="AI8" s="290"/>
      <c r="AJ8" s="290"/>
      <c r="AK8" s="284" t="s">
        <v>252</v>
      </c>
      <c r="AL8" s="285" t="s">
        <v>253</v>
      </c>
      <c r="AM8" s="280" t="s">
        <v>254</v>
      </c>
      <c r="AN8" s="280"/>
    </row>
    <row r="9" spans="1:40" ht="15" customHeight="1">
      <c r="A9" s="294"/>
      <c r="B9" s="322"/>
      <c r="C9" s="292"/>
      <c r="D9" s="286"/>
      <c r="E9" s="295"/>
      <c r="F9" s="286" t="s">
        <v>111</v>
      </c>
      <c r="G9" s="286"/>
      <c r="H9" s="286"/>
      <c r="I9" s="286"/>
      <c r="J9" s="286"/>
      <c r="K9" s="286"/>
      <c r="L9" s="286"/>
      <c r="M9" s="286" t="s">
        <v>112</v>
      </c>
      <c r="N9" s="286"/>
      <c r="O9" s="286"/>
      <c r="P9" s="286"/>
      <c r="Q9" s="286"/>
      <c r="R9" s="286"/>
      <c r="S9" s="286"/>
      <c r="T9" s="286" t="s">
        <v>113</v>
      </c>
      <c r="U9" s="286"/>
      <c r="V9" s="286"/>
      <c r="W9" s="286"/>
      <c r="X9" s="286"/>
      <c r="Y9" s="286"/>
      <c r="Z9" s="286"/>
      <c r="AA9" s="286" t="s">
        <v>114</v>
      </c>
      <c r="AB9" s="286"/>
      <c r="AC9" s="286"/>
      <c r="AD9" s="286"/>
      <c r="AE9" s="286"/>
      <c r="AF9" s="286"/>
      <c r="AG9" s="286"/>
      <c r="AH9" s="286" t="s">
        <v>115</v>
      </c>
      <c r="AI9" s="286"/>
      <c r="AJ9" s="286"/>
      <c r="AK9" s="284"/>
      <c r="AL9" s="285"/>
      <c r="AM9" s="280"/>
      <c r="AN9" s="280"/>
    </row>
    <row r="10" spans="1:40" ht="15" customHeight="1">
      <c r="A10" s="294"/>
      <c r="B10" s="323" t="s">
        <v>156</v>
      </c>
      <c r="C10" s="292"/>
      <c r="D10" s="286"/>
      <c r="E10" s="295"/>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4"/>
      <c r="AL10" s="285"/>
      <c r="AM10" s="280"/>
      <c r="AN10" s="280"/>
    </row>
    <row r="11" spans="1:40" ht="15" customHeight="1">
      <c r="A11" s="294"/>
      <c r="B11" s="324"/>
      <c r="C11" s="293"/>
      <c r="D11" s="286"/>
      <c r="E11" s="295"/>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4"/>
      <c r="AL11" s="285"/>
      <c r="AM11" s="280"/>
      <c r="AN11" s="280"/>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8"/>
      <c r="AN12" s="298"/>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8"/>
      <c r="AN13" s="298"/>
    </row>
    <row r="14" spans="1:40" ht="18" customHeight="1">
      <c r="A14" s="74">
        <v>3</v>
      </c>
      <c r="B14" s="103" t="s">
        <v>256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8"/>
      <c r="AN14" s="298"/>
    </row>
    <row r="15" spans="1:40" ht="18" customHeight="1">
      <c r="A15" s="74">
        <v>4</v>
      </c>
      <c r="B15" s="103" t="s">
        <v>274</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8"/>
      <c r="AN15" s="298"/>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8"/>
      <c r="AN16" s="298"/>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8"/>
      <c r="AN17" s="298"/>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8"/>
      <c r="AN18" s="298"/>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8"/>
      <c r="AN19" s="298"/>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8"/>
      <c r="AN20" s="298"/>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8"/>
      <c r="AN21" s="298"/>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8"/>
      <c r="AN22" s="298"/>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8"/>
      <c r="AN23" s="298"/>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8"/>
      <c r="AN24" s="298"/>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8"/>
      <c r="AN25" s="298"/>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8"/>
      <c r="AN26" s="298"/>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8"/>
      <c r="AN27" s="298"/>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8"/>
      <c r="AN28" s="298"/>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8"/>
      <c r="AN29" s="298"/>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8"/>
      <c r="AN30" s="298"/>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8"/>
      <c r="AN31" s="298"/>
    </row>
    <row r="32" spans="1:40" ht="18" customHeight="1">
      <c r="A32" s="295" t="s">
        <v>116</v>
      </c>
      <c r="B32" s="296"/>
      <c r="C32" s="296"/>
      <c r="D32" s="296"/>
      <c r="E32" s="296"/>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94"/>
      <c r="AN32" s="294"/>
    </row>
    <row r="33" spans="1:41" ht="18" customHeight="1">
      <c r="A33" s="296" t="s">
        <v>117</v>
      </c>
      <c r="B33" s="296"/>
      <c r="C33" s="296"/>
      <c r="D33" s="296"/>
      <c r="E33" s="297"/>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294"/>
      <c r="AN33" s="294"/>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1" ht="21" customHeight="1">
      <c r="A38" s="68" t="s">
        <v>210</v>
      </c>
      <c r="B38" s="67"/>
      <c r="C38" s="67"/>
      <c r="D38" s="67"/>
      <c r="E38" s="67"/>
      <c r="F38" s="67"/>
      <c r="G38" s="60"/>
      <c r="H38" s="60"/>
      <c r="I38" s="60"/>
      <c r="J38" s="60"/>
      <c r="K38" s="60"/>
      <c r="L38" s="60"/>
      <c r="M38" s="60"/>
      <c r="N38" s="60"/>
      <c r="O38" s="60"/>
      <c r="AM38" s="67"/>
      <c r="AN38" s="62"/>
    </row>
    <row r="39" spans="1:41" ht="24.95" customHeight="1">
      <c r="A39" s="286"/>
      <c r="B39" s="286"/>
      <c r="C39" s="286"/>
      <c r="D39" s="98">
        <v>4</v>
      </c>
      <c r="E39" s="98">
        <v>5</v>
      </c>
      <c r="F39" s="357">
        <v>6</v>
      </c>
      <c r="G39" s="357"/>
      <c r="H39" s="357"/>
      <c r="I39" s="357">
        <v>7</v>
      </c>
      <c r="J39" s="357"/>
      <c r="K39" s="357"/>
      <c r="L39" s="357">
        <v>8</v>
      </c>
      <c r="M39" s="357"/>
      <c r="N39" s="357"/>
      <c r="O39" s="357">
        <v>9</v>
      </c>
      <c r="P39" s="357"/>
      <c r="Q39" s="357"/>
      <c r="R39" s="357">
        <v>10</v>
      </c>
      <c r="S39" s="357"/>
      <c r="T39" s="357"/>
      <c r="U39" s="357">
        <v>11</v>
      </c>
      <c r="V39" s="357"/>
      <c r="W39" s="357"/>
      <c r="X39" s="357">
        <v>12</v>
      </c>
      <c r="Y39" s="357"/>
      <c r="Z39" s="357"/>
      <c r="AA39" s="357">
        <v>1</v>
      </c>
      <c r="AB39" s="357"/>
      <c r="AC39" s="357"/>
      <c r="AD39" s="357">
        <v>2</v>
      </c>
      <c r="AE39" s="357"/>
      <c r="AF39" s="357"/>
      <c r="AG39" s="357">
        <v>3</v>
      </c>
      <c r="AH39" s="357"/>
      <c r="AI39" s="357"/>
      <c r="AJ39" s="286" t="s">
        <v>211</v>
      </c>
      <c r="AK39" s="286"/>
      <c r="AL39" s="82" t="s">
        <v>212</v>
      </c>
      <c r="AM39"/>
      <c r="AN39"/>
      <c r="AO39"/>
    </row>
    <row r="40" spans="1:41" ht="18" customHeight="1">
      <c r="A40" s="355" t="s">
        <v>213</v>
      </c>
      <c r="B40" s="355"/>
      <c r="C40" s="355"/>
      <c r="D40" s="69">
        <v>1400</v>
      </c>
      <c r="E40" s="69">
        <v>1310</v>
      </c>
      <c r="F40" s="379">
        <v>1400</v>
      </c>
      <c r="G40" s="380"/>
      <c r="H40" s="381"/>
      <c r="I40" s="379">
        <v>1470</v>
      </c>
      <c r="J40" s="380"/>
      <c r="K40" s="381"/>
      <c r="L40" s="379">
        <v>1470</v>
      </c>
      <c r="M40" s="380"/>
      <c r="N40" s="381"/>
      <c r="O40" s="379">
        <v>1330</v>
      </c>
      <c r="P40" s="380"/>
      <c r="Q40" s="381"/>
      <c r="R40" s="379">
        <v>1400</v>
      </c>
      <c r="S40" s="380"/>
      <c r="T40" s="381"/>
      <c r="U40" s="379">
        <v>1400</v>
      </c>
      <c r="V40" s="380"/>
      <c r="W40" s="381"/>
      <c r="X40" s="379">
        <v>1330</v>
      </c>
      <c r="Y40" s="380"/>
      <c r="Z40" s="381"/>
      <c r="AA40" s="379">
        <v>1330</v>
      </c>
      <c r="AB40" s="380"/>
      <c r="AC40" s="381"/>
      <c r="AD40" s="379">
        <v>1330</v>
      </c>
      <c r="AE40" s="380"/>
      <c r="AF40" s="381"/>
      <c r="AG40" s="379">
        <v>1400</v>
      </c>
      <c r="AH40" s="380"/>
      <c r="AI40" s="381"/>
      <c r="AJ40" s="299">
        <f>SUM(D40:AI40)</f>
        <v>16570</v>
      </c>
      <c r="AK40" s="299"/>
      <c r="AL40" s="358">
        <f>ROUNDUP(AJ40/AJ41,1)</f>
        <v>70</v>
      </c>
      <c r="AM40"/>
      <c r="AN40"/>
      <c r="AO40"/>
    </row>
    <row r="41" spans="1:41" ht="18" customHeight="1">
      <c r="A41" s="355" t="s">
        <v>214</v>
      </c>
      <c r="B41" s="355"/>
      <c r="C41" s="355"/>
      <c r="D41" s="69">
        <v>20</v>
      </c>
      <c r="E41" s="69">
        <v>19</v>
      </c>
      <c r="F41" s="356">
        <v>20</v>
      </c>
      <c r="G41" s="356"/>
      <c r="H41" s="356"/>
      <c r="I41" s="356">
        <v>21</v>
      </c>
      <c r="J41" s="356"/>
      <c r="K41" s="356"/>
      <c r="L41" s="356">
        <v>21</v>
      </c>
      <c r="M41" s="356"/>
      <c r="N41" s="356"/>
      <c r="O41" s="356">
        <v>19</v>
      </c>
      <c r="P41" s="356"/>
      <c r="Q41" s="356"/>
      <c r="R41" s="356">
        <v>20</v>
      </c>
      <c r="S41" s="356"/>
      <c r="T41" s="356"/>
      <c r="U41" s="356">
        <v>20</v>
      </c>
      <c r="V41" s="356"/>
      <c r="W41" s="356"/>
      <c r="X41" s="356">
        <v>19</v>
      </c>
      <c r="Y41" s="356"/>
      <c r="Z41" s="356"/>
      <c r="AA41" s="356">
        <v>19</v>
      </c>
      <c r="AB41" s="356"/>
      <c r="AC41" s="356"/>
      <c r="AD41" s="356">
        <v>19</v>
      </c>
      <c r="AE41" s="356"/>
      <c r="AF41" s="356"/>
      <c r="AG41" s="356">
        <v>20</v>
      </c>
      <c r="AH41" s="356"/>
      <c r="AI41" s="356"/>
      <c r="AJ41" s="299">
        <f>+SUM(D41:AI41)</f>
        <v>237</v>
      </c>
      <c r="AK41" s="299"/>
      <c r="AL41" s="359"/>
      <c r="AM41"/>
      <c r="AN41"/>
      <c r="AO41"/>
    </row>
    <row r="42" spans="1:41"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1"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1" ht="24.95" customHeight="1">
      <c r="A44" s="286" t="s">
        <v>170</v>
      </c>
      <c r="B44" s="286"/>
      <c r="C44" s="286" t="s">
        <v>207</v>
      </c>
      <c r="D44" s="286"/>
      <c r="E44" s="285" t="s">
        <v>257</v>
      </c>
      <c r="F44" s="285"/>
      <c r="G44" s="285"/>
      <c r="H44" s="285"/>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1" ht="18" customHeight="1">
      <c r="A45" s="285" t="s">
        <v>172</v>
      </c>
      <c r="B45" s="285"/>
      <c r="C45" s="351">
        <f>ROUNDDOWN(IF(AL40&lt;=60,1,1+ROUNDUP((AL40-60)/40,0)),1)</f>
        <v>2</v>
      </c>
      <c r="D45" s="351"/>
      <c r="E45" s="351">
        <f>ROUNDDOWN(AL40/10,1)</f>
        <v>7</v>
      </c>
      <c r="F45" s="351"/>
      <c r="G45" s="351"/>
      <c r="H45" s="351"/>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1"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1"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1" ht="20.45" customHeight="1">
      <c r="A48" s="62"/>
      <c r="B48" s="67"/>
      <c r="C48" s="332" t="s">
        <v>367</v>
      </c>
      <c r="D48" s="333"/>
      <c r="E48" s="339" t="s">
        <v>370</v>
      </c>
      <c r="F48" s="339"/>
      <c r="G48" s="339"/>
      <c r="H48" s="339"/>
      <c r="I48" s="332" t="s">
        <v>371</v>
      </c>
      <c r="J48" s="333"/>
      <c r="K48" s="333"/>
      <c r="L48" s="333"/>
      <c r="M48" s="333"/>
      <c r="N48" s="340"/>
      <c r="O48" s="332" t="s">
        <v>293</v>
      </c>
      <c r="P48" s="333"/>
      <c r="Q48" s="333"/>
      <c r="R48" s="333"/>
      <c r="S48" s="333"/>
      <c r="T48" s="340"/>
      <c r="U48" s="332" t="s">
        <v>369</v>
      </c>
      <c r="V48" s="333"/>
      <c r="W48" s="333"/>
      <c r="X48" s="333"/>
      <c r="Y48" s="333"/>
      <c r="Z48" s="340"/>
      <c r="AA48" s="332" t="s">
        <v>369</v>
      </c>
      <c r="AB48" s="333"/>
      <c r="AC48" s="333"/>
      <c r="AD48" s="333"/>
      <c r="AE48" s="333"/>
      <c r="AF48" s="340"/>
      <c r="AG48" s="339" t="s">
        <v>369</v>
      </c>
      <c r="AH48" s="339"/>
      <c r="AI48" s="339"/>
      <c r="AJ48" s="339"/>
      <c r="AK48" s="339"/>
      <c r="AL48" s="339" t="s">
        <v>369</v>
      </c>
      <c r="AM48" s="339"/>
      <c r="AN48" s="62"/>
    </row>
    <row r="49" spans="1:40" ht="18" customHeight="1">
      <c r="A49" s="62"/>
      <c r="B49" s="67"/>
      <c r="C49" s="102" t="s">
        <v>190</v>
      </c>
      <c r="D49" s="102" t="s">
        <v>191</v>
      </c>
      <c r="E49" s="101" t="s">
        <v>190</v>
      </c>
      <c r="F49" s="338" t="s">
        <v>191</v>
      </c>
      <c r="G49" s="338"/>
      <c r="H49" s="338"/>
      <c r="I49" s="335" t="s">
        <v>190</v>
      </c>
      <c r="J49" s="336"/>
      <c r="K49" s="337"/>
      <c r="L49" s="335" t="s">
        <v>191</v>
      </c>
      <c r="M49" s="336"/>
      <c r="N49" s="337"/>
      <c r="O49" s="335" t="s">
        <v>190</v>
      </c>
      <c r="P49" s="336"/>
      <c r="Q49" s="337"/>
      <c r="R49" s="335" t="s">
        <v>191</v>
      </c>
      <c r="S49" s="336"/>
      <c r="T49" s="337"/>
      <c r="U49" s="335" t="s">
        <v>190</v>
      </c>
      <c r="V49" s="336"/>
      <c r="W49" s="337"/>
      <c r="X49" s="335" t="s">
        <v>191</v>
      </c>
      <c r="Y49" s="336"/>
      <c r="Z49" s="337"/>
      <c r="AA49" s="335" t="s">
        <v>190</v>
      </c>
      <c r="AB49" s="336"/>
      <c r="AC49" s="337"/>
      <c r="AD49" s="335" t="s">
        <v>191</v>
      </c>
      <c r="AE49" s="336"/>
      <c r="AF49" s="337"/>
      <c r="AG49" s="335" t="s">
        <v>190</v>
      </c>
      <c r="AH49" s="336"/>
      <c r="AI49" s="337"/>
      <c r="AJ49" s="335" t="s">
        <v>191</v>
      </c>
      <c r="AK49" s="337"/>
      <c r="AL49" s="101" t="s">
        <v>27</v>
      </c>
      <c r="AM49" s="101" t="s">
        <v>216</v>
      </c>
      <c r="AN49" s="62"/>
    </row>
    <row r="50" spans="1:40" ht="18" customHeight="1">
      <c r="A50" s="62"/>
      <c r="B50" s="75" t="s">
        <v>192</v>
      </c>
      <c r="C50" s="101">
        <f>COUNTIFS($B$12:$B$31,C$48,$C$12:$C$31,"A",$E$12:$E$31,"*")</f>
        <v>1</v>
      </c>
      <c r="D50" s="101">
        <f>COUNTIFS($B$12:$B$31,C$48,$C$12:$C$31,"B",$E$12:$E$31,"*")</f>
        <v>0</v>
      </c>
      <c r="E50" s="101">
        <f>COUNTIFS($B$12:$B$31,E$48,$C$12:$C$31,"A",$E$12:$E$31,"*")</f>
        <v>0</v>
      </c>
      <c r="F50" s="335">
        <f>COUNTIFS($B$12:$B$31,E$48,$C$12:$C$31,"B",$E$12:$E$31,"*")</f>
        <v>1</v>
      </c>
      <c r="G50" s="336"/>
      <c r="H50" s="337"/>
      <c r="I50" s="335">
        <f>COUNTIFS($B$12:$B$31,I$48,$C$12:$C$31,"A",$E$12:$E$31,"*")</f>
        <v>0</v>
      </c>
      <c r="J50" s="336"/>
      <c r="K50" s="337"/>
      <c r="L50" s="335">
        <f>COUNTIFS($B$12:$B$31,I$48,$C$12:$C$31,"B",$E$12:$E$31,"*")</f>
        <v>0</v>
      </c>
      <c r="M50" s="336"/>
      <c r="N50" s="337"/>
      <c r="O50" s="335">
        <f>COUNTIFS($B$12:$B$31,O$48,$C$12:$C$31,"A",$E$12:$E$31,"*")</f>
        <v>0</v>
      </c>
      <c r="P50" s="336"/>
      <c r="Q50" s="337"/>
      <c r="R50" s="335">
        <f>COUNTIFS($B$12:$B$31,O$48,$C$12:$C$31,"B",$E$12:$E$31,"*")</f>
        <v>0</v>
      </c>
      <c r="S50" s="336"/>
      <c r="T50" s="337"/>
      <c r="U50" s="335">
        <f>COUNTIFS($B$12:$B$31,U$48,$C$12:$C$31,"A",$E$12:$E$31,"*")</f>
        <v>0</v>
      </c>
      <c r="V50" s="336"/>
      <c r="W50" s="337"/>
      <c r="X50" s="335">
        <f>COUNTIFS($B$12:$B$31,U$48,$C$12:$C$31,"B",$E$12:$E$31,"*")</f>
        <v>0</v>
      </c>
      <c r="Y50" s="336"/>
      <c r="Z50" s="337"/>
      <c r="AA50" s="335">
        <f>COUNTIFS($B$12:$B$31,AA$48,$C$12:$C$31,"A",$E$12:$E$31,"*")</f>
        <v>0</v>
      </c>
      <c r="AB50" s="336"/>
      <c r="AC50" s="337"/>
      <c r="AD50" s="335">
        <f>COUNTIFS($B$12:$B$31,AA$48,$C$12:$C$31,"B",$E$12:$E$31,"*")</f>
        <v>0</v>
      </c>
      <c r="AE50" s="336"/>
      <c r="AF50" s="337"/>
      <c r="AG50" s="335">
        <f>COUNTIFS($B$12:$B$31,AG$48,$C$12:$C$31,"A",$E$12:$E$31,"*")</f>
        <v>0</v>
      </c>
      <c r="AH50" s="336"/>
      <c r="AI50" s="337"/>
      <c r="AJ50" s="335">
        <f>COUNTIFS($B$12:$B$31,AG$48,$C$12:$C$31,"B",$E$12:$E$31,"*")</f>
        <v>0</v>
      </c>
      <c r="AK50" s="337"/>
      <c r="AL50" s="101">
        <f>COUNTIFS($B$12:$B$31,AL$48,$C$12:$C$31,"A",$E$12:$E$31,"*")</f>
        <v>0</v>
      </c>
      <c r="AM50" s="101">
        <f>COUNTIFS($B$12:$B$31,AL$48,$C$12:$C$31,"B",$E$12:$E$31,"*")</f>
        <v>0</v>
      </c>
      <c r="AN50" s="62"/>
    </row>
    <row r="51" spans="1:40" ht="18" customHeight="1">
      <c r="A51" s="62"/>
      <c r="B51" s="82" t="s">
        <v>193</v>
      </c>
      <c r="C51" s="101">
        <f>COUNTIFS($B$12:$B$31,C$48,$C$12:$C$31,"C",$E$12:$E$31,"*")</f>
        <v>0</v>
      </c>
      <c r="D51" s="101">
        <f>COUNTIFS($B$12:$B$31,C$48,$C$12:$C$31,"D",$E$12:$E$31,"*")</f>
        <v>0</v>
      </c>
      <c r="E51" s="101">
        <f>COUNTIFS($B$12:$B$31,E$48,$C$12:$C$31,"C",$E$12:$E$31,"*")</f>
        <v>0</v>
      </c>
      <c r="F51" s="335">
        <f>COUNTIFS($B$12:$B$31,E$48,$C$12:$C$31,"D",$E$12:$E$31,"*")</f>
        <v>0</v>
      </c>
      <c r="G51" s="336"/>
      <c r="H51" s="337"/>
      <c r="I51" s="335">
        <f>COUNTIFS($B$12:$B$31,I$48,$C$12:$C$31,"C",$E$12:$E$31,"*")</f>
        <v>1</v>
      </c>
      <c r="J51" s="336"/>
      <c r="K51" s="337"/>
      <c r="L51" s="335">
        <f>COUNTIFS($B$12:$B$31,I$48,$C$12:$C$31,"D",$E$12:$E$31,"*")</f>
        <v>0</v>
      </c>
      <c r="M51" s="336"/>
      <c r="N51" s="337"/>
      <c r="O51" s="335">
        <f>COUNTIFS($B$12:$B$31,O$48,$C$12:$C$31,"C",$E$12:$E$31,"*")</f>
        <v>0</v>
      </c>
      <c r="P51" s="336"/>
      <c r="Q51" s="337"/>
      <c r="R51" s="335">
        <f>COUNTIFS($B$12:$B$31,O$48,$C$12:$C$31,"D",$E$12:$E$31,"*")</f>
        <v>1</v>
      </c>
      <c r="S51" s="336"/>
      <c r="T51" s="337"/>
      <c r="U51" s="335">
        <f>COUNTIFS($B$12:$B$31,U$48,$C$12:$C$31,"C",$E$12:$E$31,"*")</f>
        <v>0</v>
      </c>
      <c r="V51" s="336"/>
      <c r="W51" s="337"/>
      <c r="X51" s="335">
        <f>COUNTIFS($B$12:$B$31,U$48,$C$12:$C$31,"D",$E$12:$E$31,"*")</f>
        <v>0</v>
      </c>
      <c r="Y51" s="336"/>
      <c r="Z51" s="337"/>
      <c r="AA51" s="335">
        <f>COUNTIFS($B$12:$B$31,AA$48,$C$12:$C$31,"C",$E$12:$E$31,"*")</f>
        <v>0</v>
      </c>
      <c r="AB51" s="336"/>
      <c r="AC51" s="337"/>
      <c r="AD51" s="335">
        <f>COUNTIFS($B$12:$B$31,AA$48,$C$12:$C$31,"D",$E$12:$E$31,"*")</f>
        <v>0</v>
      </c>
      <c r="AE51" s="336"/>
      <c r="AF51" s="337"/>
      <c r="AG51" s="335">
        <f>COUNTIFS($B$12:$B$31,AG$48,$C$12:$C$31,"C",$E$12:$E$31,"*")</f>
        <v>0</v>
      </c>
      <c r="AH51" s="336"/>
      <c r="AI51" s="337"/>
      <c r="AJ51" s="335">
        <f>COUNTIFS($B$12:$B$31,AG$48,$C$12:$C$31,"D",$E$12:$E$31,"*")</f>
        <v>0</v>
      </c>
      <c r="AK51" s="337"/>
      <c r="AL51" s="101">
        <f>COUNTIFS($B$12:$B$31,AL$48,$C$12:$C$31,"C",$E$12:$E$31,"*")</f>
        <v>0</v>
      </c>
      <c r="AM51" s="101">
        <f>COUNTIFS($B$12:$B$31,AL$48,$C$12:$C$31,"D",$E$12:$E$31,"*")</f>
        <v>0</v>
      </c>
      <c r="AN51" s="62"/>
    </row>
    <row r="52" spans="1:40" ht="24.95" customHeight="1">
      <c r="A52" s="62"/>
      <c r="B52" s="82" t="s">
        <v>194</v>
      </c>
      <c r="C52" s="332">
        <f>IF($AK$3="４週",SUMIFS($AK$12:$AK$31,$B$12:$B$31,C48)/4/$AH$6,IF($AK$3="歴月",SUMIFS($AK$12:$AK$31,$B$12:$B$31,C48)/$AL$6,"記載する期間を選択してください"))</f>
        <v>0</v>
      </c>
      <c r="D52" s="340"/>
      <c r="E52" s="332">
        <f>IF($AK$3="４週",SUMIFS($AK$12:$AK$31,$B$12:$B$31,E48)/4/$AH$6,IF($AK$3="歴月",SUMIFS($AK$12:$AK$31,$B$12:$B$31,E48)/$AL$6,"記載する期間を選択してください"))</f>
        <v>0</v>
      </c>
      <c r="F52" s="333"/>
      <c r="G52" s="333"/>
      <c r="H52" s="340"/>
      <c r="I52" s="332">
        <f>IF($AK$3="４週",SUMIFS($AK$12:$AK$31,$B$12:$B$31,I48)/4/$AH$6,IF($AK$3="歴月",SUMIFS($AK$12:$AK$31,$B$12:$B$31,I48)/$AL$6,"記載する期間を選択してください"))</f>
        <v>0</v>
      </c>
      <c r="J52" s="333"/>
      <c r="K52" s="333"/>
      <c r="L52" s="333"/>
      <c r="M52" s="333"/>
      <c r="N52" s="340"/>
      <c r="O52" s="332">
        <f>IF($AK$3="４週",SUMIFS($AK$12:$AK$31,$B$12:$B$31,O48)/4/$AH$6,IF($AK$3="歴月",SUMIFS($AK$12:$AK$31,$B$12:$B$31,O48)/$AL$6,"記載する期間を選択してください"))</f>
        <v>0</v>
      </c>
      <c r="P52" s="333"/>
      <c r="Q52" s="333"/>
      <c r="R52" s="333"/>
      <c r="S52" s="333"/>
      <c r="T52" s="340"/>
      <c r="U52" s="332">
        <f>IF($AK$3="４週",SUMIFS($AK$12:$AK$31,$B$12:$B$31,U48)/4/$AH$6,IF($AK$3="歴月",SUMIFS($AK$12:$AK$31,$B$12:$B$31,U48)/$AL$6,"記載する期間を選択してください"))</f>
        <v>0</v>
      </c>
      <c r="V52" s="333"/>
      <c r="W52" s="333"/>
      <c r="X52" s="333"/>
      <c r="Y52" s="333"/>
      <c r="Z52" s="340"/>
      <c r="AA52" s="332">
        <f>IF($AK$3="４週",SUMIFS($AK$12:$AK$31,$B$12:$B$31,AA48)/4/$AH$6,IF($AK$3="歴月",SUMIFS($AK$12:$AK$31,$B$12:$B$31,AA48)/$AL$6,"記載する期間を選択してください"))</f>
        <v>0</v>
      </c>
      <c r="AB52" s="333"/>
      <c r="AC52" s="333"/>
      <c r="AD52" s="333"/>
      <c r="AE52" s="333"/>
      <c r="AF52" s="340"/>
      <c r="AG52" s="332">
        <f>IF($AK$3="４週",SUMIFS($AK$12:$AK$31,$B$12:$B$31,AG48)/4/$AH$6,IF($AK$3="歴月",SUMIFS($AK$12:$AK$31,$B$12:$B$31,AG48)/$AL$6,"記載する期間を選択してください"))</f>
        <v>0</v>
      </c>
      <c r="AH52" s="333"/>
      <c r="AI52" s="333"/>
      <c r="AJ52" s="333"/>
      <c r="AK52" s="340"/>
      <c r="AL52" s="332">
        <f>IF($AK$3="４週",SUMIFS($AK$12:$AK$31,$B$12:$B$31,AL48)/4/$AH$6,IF($AK$3="歴月",SUMIFS($AK$12:$AK$31,$B$12:$B$31,AL48)/$AL$6,"記載する期間を選択してください"))</f>
        <v>0</v>
      </c>
      <c r="AM52" s="340"/>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135" t="s">
        <v>259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260</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261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c r="A60" s="60" t="s">
        <v>123</v>
      </c>
      <c r="B60" s="94"/>
      <c r="C60" s="60"/>
      <c r="D60" s="60"/>
      <c r="E60" s="60"/>
      <c r="F60" s="60"/>
      <c r="G60" s="60"/>
    </row>
    <row r="61" spans="1:40" ht="15" customHeight="1">
      <c r="A61" s="60" t="s">
        <v>262</v>
      </c>
      <c r="B61" s="94"/>
      <c r="C61" s="60"/>
      <c r="D61" s="60"/>
      <c r="E61" s="60"/>
      <c r="F61" s="60"/>
      <c r="G61" s="60"/>
    </row>
    <row r="62" spans="1:40" ht="15" customHeight="1">
      <c r="A62" s="60"/>
      <c r="B62" s="75" t="s">
        <v>125</v>
      </c>
      <c r="C62" s="286" t="s">
        <v>126</v>
      </c>
      <c r="D62" s="286"/>
      <c r="E62" s="286"/>
      <c r="F62" s="60"/>
      <c r="G62" s="60"/>
    </row>
    <row r="63" spans="1:40" ht="15" customHeight="1">
      <c r="A63" s="60"/>
      <c r="B63" s="97" t="s">
        <v>127</v>
      </c>
      <c r="C63" s="299" t="s">
        <v>128</v>
      </c>
      <c r="D63" s="299"/>
      <c r="E63" s="299"/>
      <c r="F63" s="60"/>
      <c r="G63" s="60"/>
    </row>
    <row r="64" spans="1:40" ht="15" customHeight="1">
      <c r="A64" s="60"/>
      <c r="B64" s="97" t="s">
        <v>129</v>
      </c>
      <c r="C64" s="299" t="s">
        <v>130</v>
      </c>
      <c r="D64" s="299"/>
      <c r="E64" s="299"/>
      <c r="F64" s="60"/>
      <c r="G64" s="60"/>
    </row>
    <row r="65" spans="1:7" ht="15" customHeight="1">
      <c r="A65" s="60"/>
      <c r="B65" s="97" t="s">
        <v>131</v>
      </c>
      <c r="C65" s="299" t="s">
        <v>132</v>
      </c>
      <c r="D65" s="299"/>
      <c r="E65" s="299"/>
      <c r="F65" s="60"/>
      <c r="G65" s="60"/>
    </row>
    <row r="66" spans="1:7" ht="15" customHeight="1">
      <c r="A66" s="60"/>
      <c r="B66" s="97" t="s">
        <v>133</v>
      </c>
      <c r="C66" s="299" t="s">
        <v>134</v>
      </c>
      <c r="D66" s="299"/>
      <c r="E66" s="299"/>
      <c r="F66" s="60"/>
      <c r="G66" s="60"/>
    </row>
    <row r="67" spans="1:7" ht="15" customHeight="1">
      <c r="A67" s="60"/>
      <c r="B67" s="60" t="s">
        <v>135</v>
      </c>
      <c r="C67" s="60"/>
      <c r="D67" s="60"/>
      <c r="E67" s="60"/>
      <c r="F67" s="60"/>
      <c r="G67" s="60"/>
    </row>
    <row r="68" spans="1:7" ht="15" customHeight="1">
      <c r="A68" s="60"/>
      <c r="B68" s="60" t="s">
        <v>136</v>
      </c>
      <c r="C68" s="60"/>
      <c r="D68" s="60"/>
      <c r="E68" s="60"/>
      <c r="F68" s="60"/>
      <c r="G68" s="60"/>
    </row>
    <row r="69" spans="1:7" ht="15" customHeight="1">
      <c r="A69" s="60"/>
      <c r="B69" s="60" t="s">
        <v>137</v>
      </c>
      <c r="C69" s="60"/>
      <c r="D69" s="60"/>
      <c r="E69" s="60"/>
      <c r="F69" s="60"/>
      <c r="G69" s="60"/>
    </row>
    <row r="70" spans="1:7" ht="15" customHeight="1">
      <c r="A70" s="60" t="s">
        <v>263</v>
      </c>
      <c r="B70" s="94"/>
      <c r="C70" s="60"/>
      <c r="D70" s="60"/>
      <c r="E70" s="60"/>
      <c r="F70" s="60"/>
      <c r="G70" s="60"/>
    </row>
    <row r="71" spans="1:7" ht="15" customHeight="1">
      <c r="A71" s="60" t="s">
        <v>240</v>
      </c>
      <c r="B71" s="94"/>
      <c r="C71" s="60"/>
      <c r="D71" s="60"/>
      <c r="E71" s="60"/>
      <c r="F71" s="60"/>
      <c r="G71" s="60"/>
    </row>
    <row r="72" spans="1:7" ht="15" customHeight="1">
      <c r="A72" s="60" t="s">
        <v>140</v>
      </c>
      <c r="B72" s="94"/>
      <c r="C72" s="60"/>
      <c r="D72" s="60"/>
      <c r="E72" s="60"/>
      <c r="F72" s="60"/>
      <c r="G72" s="60"/>
    </row>
    <row r="73" spans="1:7" ht="15" customHeight="1">
      <c r="A73" s="60" t="s">
        <v>264</v>
      </c>
      <c r="B73" s="94"/>
      <c r="C73" s="60"/>
      <c r="D73" s="60"/>
      <c r="E73" s="60"/>
      <c r="F73" s="60"/>
      <c r="G73" s="60"/>
    </row>
    <row r="74" spans="1:7" ht="15" customHeight="1">
      <c r="A74" s="60" t="s">
        <v>265</v>
      </c>
      <c r="B74" s="94"/>
      <c r="C74" s="60"/>
      <c r="D74" s="60"/>
      <c r="E74" s="60"/>
      <c r="F74" s="60"/>
      <c r="G74" s="60"/>
    </row>
    <row r="75" spans="1:7" ht="15" customHeight="1">
      <c r="A75" s="60" t="s">
        <v>266</v>
      </c>
      <c r="B75" s="94"/>
      <c r="C75" s="60"/>
      <c r="D75" s="60"/>
      <c r="E75" s="60"/>
      <c r="F75" s="60"/>
      <c r="G75" s="60"/>
    </row>
    <row r="76" spans="1:7" ht="15" customHeight="1">
      <c r="A76" s="60"/>
      <c r="B76" s="60" t="s">
        <v>144</v>
      </c>
      <c r="C76" s="60"/>
      <c r="D76" s="60"/>
      <c r="E76" s="60"/>
      <c r="F76" s="60"/>
      <c r="G76" s="60"/>
    </row>
    <row r="77" spans="1:7" ht="15" customHeight="1">
      <c r="A77" s="60"/>
      <c r="B77" s="60" t="s">
        <v>145</v>
      </c>
      <c r="C77" s="60"/>
      <c r="D77" s="60"/>
      <c r="E77" s="60"/>
      <c r="F77" s="60"/>
      <c r="G77" s="60"/>
    </row>
    <row r="78" spans="1:7" ht="15" customHeight="1">
      <c r="A78" s="60" t="s">
        <v>275</v>
      </c>
      <c r="B78" s="94"/>
      <c r="C78" s="60"/>
      <c r="D78" s="60"/>
      <c r="E78" s="60"/>
      <c r="F78" s="60"/>
      <c r="G78" s="60"/>
    </row>
    <row r="79" spans="1:7" ht="15" customHeight="1">
      <c r="A79" s="60" t="s">
        <v>147</v>
      </c>
      <c r="B79" s="94"/>
      <c r="C79" s="60"/>
      <c r="D79" s="60"/>
      <c r="E79" s="60"/>
      <c r="F79" s="60"/>
      <c r="G79" s="60"/>
    </row>
    <row r="80" spans="1:7" ht="15" customHeight="1">
      <c r="A80" s="60" t="s">
        <v>276</v>
      </c>
      <c r="B80" s="94"/>
      <c r="C80" s="60"/>
      <c r="D80" s="60"/>
      <c r="E80" s="60"/>
      <c r="F80" s="60"/>
      <c r="G80" s="60"/>
    </row>
    <row r="81" spans="1:7" ht="15" customHeight="1">
      <c r="A81" s="60" t="s">
        <v>277</v>
      </c>
      <c r="B81" s="94"/>
      <c r="C81" s="60"/>
      <c r="D81" s="60"/>
      <c r="E81" s="60"/>
      <c r="F81" s="60"/>
      <c r="G81" s="60"/>
    </row>
    <row r="82" spans="1:7" ht="15" customHeight="1">
      <c r="A82" s="60" t="s">
        <v>150</v>
      </c>
      <c r="B82" s="94"/>
      <c r="C82" s="60"/>
      <c r="D82" s="60"/>
      <c r="E82" s="60"/>
      <c r="F82" s="60"/>
      <c r="G82" s="60"/>
    </row>
    <row r="83" spans="1:7" ht="15" customHeight="1">
      <c r="A83" s="60" t="s">
        <v>151</v>
      </c>
      <c r="B83" s="94"/>
      <c r="C83" s="60"/>
      <c r="D83" s="60"/>
      <c r="E83" s="60"/>
      <c r="F83" s="60"/>
      <c r="G83" s="60"/>
    </row>
    <row r="84" spans="1:7" ht="15" customHeight="1">
      <c r="A84" s="60" t="s">
        <v>270</v>
      </c>
      <c r="B84" s="94"/>
      <c r="C84" s="60"/>
      <c r="D84" s="60"/>
      <c r="E84" s="60"/>
      <c r="F84" s="60"/>
      <c r="G84" s="60"/>
    </row>
    <row r="85" spans="1:7" ht="15" customHeight="1">
      <c r="A85" s="60" t="s">
        <v>271</v>
      </c>
      <c r="B85" s="94"/>
      <c r="C85" s="60"/>
      <c r="D85" s="60"/>
      <c r="E85" s="60"/>
      <c r="F85" s="60"/>
      <c r="G85" s="60"/>
    </row>
  </sheetData>
  <mergeCells count="145">
    <mergeCell ref="AG50:AI50"/>
    <mergeCell ref="AJ50:AK50"/>
    <mergeCell ref="F51:H51"/>
    <mergeCell ref="I51:K51"/>
    <mergeCell ref="L51:N51"/>
    <mergeCell ref="O51:Q51"/>
    <mergeCell ref="C66:E66"/>
    <mergeCell ref="AA52:AF52"/>
    <mergeCell ref="AG52:AK52"/>
    <mergeCell ref="C65:E65"/>
    <mergeCell ref="F50:H50"/>
    <mergeCell ref="I50:K50"/>
    <mergeCell ref="L50:N50"/>
    <mergeCell ref="O50:Q50"/>
    <mergeCell ref="R50:T50"/>
    <mergeCell ref="U50:W50"/>
    <mergeCell ref="X50:Z50"/>
    <mergeCell ref="AA50:AC50"/>
    <mergeCell ref="AD50:AF50"/>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 ref="R51:T51"/>
    <mergeCell ref="U51:W51"/>
    <mergeCell ref="A44:B44"/>
    <mergeCell ref="C44:D44"/>
    <mergeCell ref="E44:H44"/>
    <mergeCell ref="A45:B45"/>
    <mergeCell ref="C45:D45"/>
    <mergeCell ref="E45:H45"/>
    <mergeCell ref="AL48:AM48"/>
    <mergeCell ref="F49:H49"/>
    <mergeCell ref="I49:K49"/>
    <mergeCell ref="L49:N49"/>
    <mergeCell ref="O49:Q49"/>
    <mergeCell ref="R49:T49"/>
    <mergeCell ref="U49:W49"/>
    <mergeCell ref="X49:Z49"/>
    <mergeCell ref="AA49:AC49"/>
    <mergeCell ref="AD49:AF49"/>
    <mergeCell ref="AG49:AI49"/>
    <mergeCell ref="AJ49:AK49"/>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G48:AK48"/>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AM30:AN30"/>
    <mergeCell ref="AM31:AN31"/>
    <mergeCell ref="A32:E32"/>
    <mergeCell ref="AM32:AN33"/>
    <mergeCell ref="A33:E33"/>
    <mergeCell ref="A39:C39"/>
    <mergeCell ref="F39:H39"/>
    <mergeCell ref="I39:K39"/>
    <mergeCell ref="L39:N39"/>
    <mergeCell ref="O39:Q39"/>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1"/>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0" fitToWidth="0" fitToHeight="0" orientation="landscape" r:id="rId1"/>
  <headerFooter alignWithMargins="0">
    <oddHeader>&amp;L&amp;"ＭＳ ゴシック,標準"&amp;10（参考様式）</oddHeader>
  </headerFooter>
  <rowBreaks count="1" manualBreakCount="1">
    <brk id="37" max="50"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zoomScaleNormal="100" zoomScaleSheetLayoutView="100" workbookViewId="0">
      <selection activeCell="F11" sqref="F11:AJ19"/>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1" t="s">
        <v>279</v>
      </c>
      <c r="AL1" s="281"/>
      <c r="AM1" s="281"/>
      <c r="AN1" s="281"/>
    </row>
    <row r="2" spans="1:40" ht="18" customHeight="1">
      <c r="A2" s="62"/>
      <c r="B2" s="63"/>
      <c r="C2" s="63"/>
      <c r="D2" s="63"/>
      <c r="E2" s="63"/>
      <c r="F2" s="63"/>
      <c r="G2" s="63"/>
      <c r="H2" s="63"/>
      <c r="I2" s="63"/>
      <c r="J2" s="63"/>
      <c r="K2" s="63"/>
      <c r="L2" s="63"/>
      <c r="M2" s="288">
        <v>2024</v>
      </c>
      <c r="N2" s="288"/>
      <c r="O2" s="288"/>
      <c r="P2" s="288"/>
      <c r="Q2" s="287" t="s">
        <v>94</v>
      </c>
      <c r="R2" s="287"/>
      <c r="S2" s="288">
        <v>5</v>
      </c>
      <c r="T2" s="288"/>
      <c r="U2" s="287" t="s">
        <v>95</v>
      </c>
      <c r="V2" s="287"/>
      <c r="W2" s="63"/>
      <c r="X2" s="63"/>
      <c r="Y2" s="63"/>
      <c r="Z2" s="62"/>
      <c r="AA2" s="62"/>
      <c r="AC2" s="81"/>
      <c r="AD2" s="63"/>
      <c r="AE2" s="63"/>
      <c r="AF2" s="63"/>
      <c r="AG2" s="63"/>
      <c r="AH2" s="63"/>
      <c r="AI2" s="81" t="s">
        <v>96</v>
      </c>
      <c r="AJ2" s="81"/>
      <c r="AK2" s="282"/>
      <c r="AL2" s="282"/>
      <c r="AM2" s="282"/>
      <c r="AN2" s="2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3" t="s">
        <v>155</v>
      </c>
      <c r="AL3" s="283"/>
      <c r="AM3" s="283"/>
      <c r="AN3" s="28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3"/>
      <c r="AL4" s="283"/>
      <c r="AM4" s="283"/>
      <c r="AN4" s="28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0">
        <v>40</v>
      </c>
      <c r="AI5" s="320"/>
      <c r="AJ5" s="320"/>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4" t="s">
        <v>102</v>
      </c>
      <c r="B7" s="321" t="s">
        <v>103</v>
      </c>
      <c r="C7" s="291" t="s">
        <v>104</v>
      </c>
      <c r="D7" s="286" t="s">
        <v>105</v>
      </c>
      <c r="E7" s="295" t="s">
        <v>106</v>
      </c>
      <c r="F7" s="290" t="s">
        <v>107</v>
      </c>
      <c r="G7" s="290"/>
      <c r="H7" s="290"/>
      <c r="I7" s="290"/>
      <c r="J7" s="290"/>
      <c r="K7" s="290"/>
      <c r="L7" s="290"/>
      <c r="M7" s="290"/>
      <c r="N7" s="290"/>
      <c r="O7" s="290"/>
      <c r="P7" s="290"/>
      <c r="Q7" s="290"/>
      <c r="R7" s="290"/>
      <c r="S7" s="290"/>
      <c r="T7" s="290"/>
      <c r="U7" s="290"/>
      <c r="V7" s="290"/>
      <c r="W7" s="290"/>
      <c r="X7" s="290"/>
      <c r="Y7" s="290"/>
      <c r="Z7" s="290"/>
      <c r="AA7" s="290"/>
      <c r="AB7" s="290"/>
      <c r="AC7" s="290"/>
      <c r="AD7" s="290"/>
      <c r="AE7" s="290"/>
      <c r="AF7" s="290"/>
      <c r="AG7" s="290"/>
      <c r="AH7" s="290"/>
      <c r="AI7" s="290"/>
      <c r="AJ7" s="290"/>
      <c r="AK7" s="284" t="s">
        <v>108</v>
      </c>
      <c r="AL7" s="285" t="s">
        <v>109</v>
      </c>
      <c r="AM7" s="280" t="s">
        <v>110</v>
      </c>
      <c r="AN7" s="280"/>
    </row>
    <row r="8" spans="1:40" ht="15" customHeight="1">
      <c r="A8" s="294"/>
      <c r="B8" s="322"/>
      <c r="C8" s="292"/>
      <c r="D8" s="286"/>
      <c r="E8" s="295"/>
      <c r="F8" s="286" t="s">
        <v>111</v>
      </c>
      <c r="G8" s="286"/>
      <c r="H8" s="286"/>
      <c r="I8" s="286"/>
      <c r="J8" s="286"/>
      <c r="K8" s="286"/>
      <c r="L8" s="286"/>
      <c r="M8" s="286" t="s">
        <v>112</v>
      </c>
      <c r="N8" s="286"/>
      <c r="O8" s="286"/>
      <c r="P8" s="286"/>
      <c r="Q8" s="286"/>
      <c r="R8" s="286"/>
      <c r="S8" s="286"/>
      <c r="T8" s="286" t="s">
        <v>113</v>
      </c>
      <c r="U8" s="286"/>
      <c r="V8" s="286"/>
      <c r="W8" s="286"/>
      <c r="X8" s="286"/>
      <c r="Y8" s="286"/>
      <c r="Z8" s="286"/>
      <c r="AA8" s="286" t="s">
        <v>114</v>
      </c>
      <c r="AB8" s="286"/>
      <c r="AC8" s="286"/>
      <c r="AD8" s="286"/>
      <c r="AE8" s="286"/>
      <c r="AF8" s="286"/>
      <c r="AG8" s="286"/>
      <c r="AH8" s="286" t="s">
        <v>115</v>
      </c>
      <c r="AI8" s="286"/>
      <c r="AJ8" s="286"/>
      <c r="AK8" s="284"/>
      <c r="AL8" s="285"/>
      <c r="AM8" s="280"/>
      <c r="AN8" s="280"/>
    </row>
    <row r="9" spans="1:40" ht="15" customHeight="1">
      <c r="A9" s="294"/>
      <c r="B9" s="323" t="s">
        <v>156</v>
      </c>
      <c r="C9" s="292"/>
      <c r="D9" s="286"/>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4"/>
      <c r="AL9" s="285"/>
      <c r="AM9" s="280"/>
      <c r="AN9" s="280"/>
    </row>
    <row r="10" spans="1:40" ht="15" customHeight="1">
      <c r="A10" s="294"/>
      <c r="B10" s="324"/>
      <c r="C10" s="293"/>
      <c r="D10" s="286"/>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4"/>
      <c r="AL10" s="285"/>
      <c r="AM10" s="280"/>
      <c r="AN10" s="28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8"/>
      <c r="AN11" s="298"/>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8"/>
      <c r="AN12" s="298"/>
    </row>
    <row r="13" spans="1:40" ht="18" customHeight="1">
      <c r="A13" s="74">
        <v>3</v>
      </c>
      <c r="B13" s="103" t="s">
        <v>280</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8"/>
      <c r="AN13" s="298"/>
    </row>
    <row r="14" spans="1:40" ht="18" customHeight="1">
      <c r="A14" s="74">
        <v>4</v>
      </c>
      <c r="B14" s="103" t="s">
        <v>280</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8"/>
      <c r="AN14" s="29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8"/>
      <c r="AN15" s="29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8"/>
      <c r="AN16" s="29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8"/>
      <c r="AN17" s="29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8"/>
      <c r="AN18" s="29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8"/>
      <c r="AN19" s="29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8"/>
      <c r="AN20" s="29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8"/>
      <c r="AN21" s="29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8"/>
      <c r="AN22" s="29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8"/>
      <c r="AN23" s="29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8"/>
      <c r="AN24" s="29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8"/>
      <c r="AN25" s="29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8"/>
      <c r="AN26" s="29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8"/>
      <c r="AN27" s="29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8"/>
      <c r="AN28" s="29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8"/>
      <c r="AN29" s="29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8"/>
      <c r="AN30" s="298"/>
    </row>
    <row r="31" spans="1:40" ht="18" customHeight="1">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4"/>
      <c r="AN31" s="294"/>
    </row>
    <row r="32" spans="1:40" ht="18" customHeight="1">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4"/>
      <c r="AN32" s="294"/>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7">
        <v>6</v>
      </c>
      <c r="G37" s="357"/>
      <c r="H37" s="357"/>
      <c r="I37" s="357">
        <v>7</v>
      </c>
      <c r="J37" s="357"/>
      <c r="K37" s="357"/>
      <c r="L37" s="357">
        <v>8</v>
      </c>
      <c r="M37" s="357"/>
      <c r="N37" s="357"/>
      <c r="O37" s="357">
        <v>9</v>
      </c>
      <c r="P37" s="357"/>
      <c r="Q37" s="357"/>
      <c r="R37" s="357">
        <v>10</v>
      </c>
      <c r="S37" s="357"/>
      <c r="T37" s="357"/>
      <c r="U37" s="357">
        <v>11</v>
      </c>
      <c r="V37" s="357"/>
      <c r="W37" s="357"/>
      <c r="X37" s="357">
        <v>12</v>
      </c>
      <c r="Y37" s="357"/>
      <c r="Z37" s="357"/>
      <c r="AA37" s="357">
        <v>1</v>
      </c>
      <c r="AB37" s="357"/>
      <c r="AC37" s="357"/>
      <c r="AD37" s="357">
        <v>2</v>
      </c>
      <c r="AE37" s="357"/>
      <c r="AF37" s="357"/>
      <c r="AG37" s="357">
        <v>3</v>
      </c>
      <c r="AH37" s="357"/>
      <c r="AI37" s="357"/>
      <c r="AJ37" s="286" t="s">
        <v>211</v>
      </c>
      <c r="AK37" s="286"/>
      <c r="AL37" s="82" t="s">
        <v>212</v>
      </c>
      <c r="AM37"/>
      <c r="AN37"/>
      <c r="AO37"/>
      <c r="AP37"/>
      <c r="AQ37"/>
    </row>
    <row r="38" spans="1:43" ht="18" customHeight="1">
      <c r="A38" s="355" t="s">
        <v>213</v>
      </c>
      <c r="B38" s="355"/>
      <c r="C38" s="355"/>
      <c r="D38" s="69">
        <v>1400</v>
      </c>
      <c r="E38" s="69">
        <v>1310</v>
      </c>
      <c r="F38" s="356">
        <v>1400</v>
      </c>
      <c r="G38" s="356"/>
      <c r="H38" s="356"/>
      <c r="I38" s="356">
        <v>1470</v>
      </c>
      <c r="J38" s="356"/>
      <c r="K38" s="356"/>
      <c r="L38" s="356">
        <v>1470</v>
      </c>
      <c r="M38" s="356"/>
      <c r="N38" s="356"/>
      <c r="O38" s="356">
        <v>1330</v>
      </c>
      <c r="P38" s="356"/>
      <c r="Q38" s="356"/>
      <c r="R38" s="356">
        <v>1400</v>
      </c>
      <c r="S38" s="356"/>
      <c r="T38" s="356"/>
      <c r="U38" s="356">
        <v>1400</v>
      </c>
      <c r="V38" s="356"/>
      <c r="W38" s="356"/>
      <c r="X38" s="356">
        <v>1330</v>
      </c>
      <c r="Y38" s="356"/>
      <c r="Z38" s="356"/>
      <c r="AA38" s="356">
        <v>1330</v>
      </c>
      <c r="AB38" s="356"/>
      <c r="AC38" s="356"/>
      <c r="AD38" s="356">
        <v>1330</v>
      </c>
      <c r="AE38" s="356"/>
      <c r="AF38" s="356"/>
      <c r="AG38" s="356">
        <v>1400</v>
      </c>
      <c r="AH38" s="356"/>
      <c r="AI38" s="356"/>
      <c r="AJ38" s="299">
        <f>SUM(D38:AI38)</f>
        <v>16570</v>
      </c>
      <c r="AK38" s="299"/>
      <c r="AL38" s="358">
        <f>ROUNDUP(AJ38/AJ39,1)</f>
        <v>70</v>
      </c>
      <c r="AM38"/>
      <c r="AN38"/>
      <c r="AO38"/>
      <c r="AP38"/>
      <c r="AQ38"/>
    </row>
    <row r="39" spans="1:43" ht="18" customHeight="1">
      <c r="A39" s="355" t="s">
        <v>214</v>
      </c>
      <c r="B39" s="355"/>
      <c r="C39" s="355"/>
      <c r="D39" s="69">
        <v>20</v>
      </c>
      <c r="E39" s="69">
        <v>19</v>
      </c>
      <c r="F39" s="356">
        <v>20</v>
      </c>
      <c r="G39" s="356"/>
      <c r="H39" s="356"/>
      <c r="I39" s="356">
        <v>21</v>
      </c>
      <c r="J39" s="356"/>
      <c r="K39" s="356"/>
      <c r="L39" s="356">
        <v>21</v>
      </c>
      <c r="M39" s="356"/>
      <c r="N39" s="356"/>
      <c r="O39" s="356">
        <v>19</v>
      </c>
      <c r="P39" s="356"/>
      <c r="Q39" s="356"/>
      <c r="R39" s="356">
        <v>20</v>
      </c>
      <c r="S39" s="356"/>
      <c r="T39" s="356"/>
      <c r="U39" s="356">
        <v>20</v>
      </c>
      <c r="V39" s="356"/>
      <c r="W39" s="356"/>
      <c r="X39" s="356">
        <v>19</v>
      </c>
      <c r="Y39" s="356"/>
      <c r="Z39" s="356"/>
      <c r="AA39" s="356">
        <v>19</v>
      </c>
      <c r="AB39" s="356"/>
      <c r="AC39" s="356"/>
      <c r="AD39" s="356">
        <v>19</v>
      </c>
      <c r="AE39" s="356"/>
      <c r="AF39" s="356"/>
      <c r="AG39" s="356">
        <v>20</v>
      </c>
      <c r="AH39" s="356"/>
      <c r="AI39" s="356"/>
      <c r="AJ39" s="299">
        <f>+SUM(D39:AI39)</f>
        <v>237</v>
      </c>
      <c r="AK39" s="299"/>
      <c r="AL39" s="35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86" t="s">
        <v>170</v>
      </c>
      <c r="B42" s="286"/>
      <c r="C42" s="286" t="s">
        <v>207</v>
      </c>
      <c r="D42" s="286"/>
      <c r="E42" s="285" t="s">
        <v>281</v>
      </c>
      <c r="F42" s="285"/>
      <c r="G42" s="285"/>
      <c r="H42" s="285"/>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5" t="s">
        <v>172</v>
      </c>
      <c r="B43" s="285"/>
      <c r="C43" s="351">
        <f>ROUNDDOWN(IF(AL38&lt;=60,1,1+ROUNDUP((AL38-60)/40,0)),1)</f>
        <v>2</v>
      </c>
      <c r="D43" s="351"/>
      <c r="E43" s="351">
        <f>ROUNDDOWN(AL38/40,1)</f>
        <v>1.7</v>
      </c>
      <c r="F43" s="351"/>
      <c r="G43" s="351"/>
      <c r="H43" s="351"/>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32" t="s">
        <v>367</v>
      </c>
      <c r="D46" s="333"/>
      <c r="E46" s="339" t="s">
        <v>370</v>
      </c>
      <c r="F46" s="339"/>
      <c r="G46" s="339"/>
      <c r="H46" s="339"/>
      <c r="I46" s="332" t="s">
        <v>372</v>
      </c>
      <c r="J46" s="333"/>
      <c r="K46" s="333"/>
      <c r="L46" s="333"/>
      <c r="M46" s="333"/>
      <c r="N46" s="340"/>
      <c r="O46" s="332" t="s">
        <v>369</v>
      </c>
      <c r="P46" s="333"/>
      <c r="Q46" s="333"/>
      <c r="R46" s="333"/>
      <c r="S46" s="333"/>
      <c r="T46" s="340"/>
      <c r="U46" s="332" t="s">
        <v>369</v>
      </c>
      <c r="V46" s="333"/>
      <c r="W46" s="333"/>
      <c r="X46" s="333"/>
      <c r="Y46" s="333"/>
      <c r="Z46" s="340"/>
      <c r="AA46" s="332" t="s">
        <v>369</v>
      </c>
      <c r="AB46" s="333"/>
      <c r="AC46" s="333"/>
      <c r="AD46" s="333"/>
      <c r="AE46" s="333"/>
      <c r="AF46" s="340"/>
      <c r="AG46" s="339" t="s">
        <v>369</v>
      </c>
      <c r="AH46" s="339"/>
      <c r="AI46" s="339"/>
      <c r="AJ46" s="339"/>
      <c r="AK46" s="339"/>
      <c r="AL46" s="339" t="s">
        <v>369</v>
      </c>
      <c r="AM46" s="339"/>
      <c r="AN46" s="62"/>
    </row>
    <row r="47" spans="1:43" ht="18" customHeight="1">
      <c r="A47" s="62"/>
      <c r="B47" s="67"/>
      <c r="C47" s="102" t="s">
        <v>190</v>
      </c>
      <c r="D47" s="102" t="s">
        <v>191</v>
      </c>
      <c r="E47" s="101" t="s">
        <v>190</v>
      </c>
      <c r="F47" s="338" t="s">
        <v>191</v>
      </c>
      <c r="G47" s="338"/>
      <c r="H47" s="338"/>
      <c r="I47" s="335" t="s">
        <v>190</v>
      </c>
      <c r="J47" s="336"/>
      <c r="K47" s="337"/>
      <c r="L47" s="335" t="s">
        <v>191</v>
      </c>
      <c r="M47" s="336"/>
      <c r="N47" s="337"/>
      <c r="O47" s="335" t="s">
        <v>190</v>
      </c>
      <c r="P47" s="336"/>
      <c r="Q47" s="337"/>
      <c r="R47" s="335" t="s">
        <v>191</v>
      </c>
      <c r="S47" s="336"/>
      <c r="T47" s="337"/>
      <c r="U47" s="335" t="s">
        <v>190</v>
      </c>
      <c r="V47" s="336"/>
      <c r="W47" s="337"/>
      <c r="X47" s="335" t="s">
        <v>191</v>
      </c>
      <c r="Y47" s="336"/>
      <c r="Z47" s="337"/>
      <c r="AA47" s="335" t="s">
        <v>190</v>
      </c>
      <c r="AB47" s="336"/>
      <c r="AC47" s="337"/>
      <c r="AD47" s="335" t="s">
        <v>191</v>
      </c>
      <c r="AE47" s="336"/>
      <c r="AF47" s="337"/>
      <c r="AG47" s="335" t="s">
        <v>190</v>
      </c>
      <c r="AH47" s="336"/>
      <c r="AI47" s="337"/>
      <c r="AJ47" s="335" t="s">
        <v>191</v>
      </c>
      <c r="AK47" s="337"/>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335">
        <f>COUNTIFS($B$11:$B$30,E$46,$C$11:$C$30,"B",$E$11:$E$30,"*")</f>
        <v>1</v>
      </c>
      <c r="G48" s="336"/>
      <c r="H48" s="337"/>
      <c r="I48" s="335">
        <f>COUNTIFS($B$11:$B$30,I$46,$C$11:$C$30,"A",$E$11:$E$30,"*")</f>
        <v>0</v>
      </c>
      <c r="J48" s="336"/>
      <c r="K48" s="337"/>
      <c r="L48" s="335">
        <f>COUNTIFS($B$11:$B$30,I$46,$C$11:$C$30,"B",$E$11:$E$30,"*")</f>
        <v>0</v>
      </c>
      <c r="M48" s="336"/>
      <c r="N48" s="337"/>
      <c r="O48" s="335">
        <f>COUNTIFS($B$11:$B$30,O$46,$C$11:$C$30,"A",$E$11:$E$30,"*")</f>
        <v>0</v>
      </c>
      <c r="P48" s="336"/>
      <c r="Q48" s="337"/>
      <c r="R48" s="335">
        <f>COUNTIFS($B$11:$B$30,O$46,$C$11:$C$30,"B",$E$11:$E$30,"*")</f>
        <v>0</v>
      </c>
      <c r="S48" s="336"/>
      <c r="T48" s="337"/>
      <c r="U48" s="335">
        <f>COUNTIFS($B$11:$B$30,U$46,$C$11:$C$30,"A",$E$11:$E$30,"*")</f>
        <v>0</v>
      </c>
      <c r="V48" s="336"/>
      <c r="W48" s="337"/>
      <c r="X48" s="335">
        <f>COUNTIFS($B$11:$B$30,U$46,$C$11:$C$30,"B",$E$11:$E$30,"*")</f>
        <v>0</v>
      </c>
      <c r="Y48" s="336"/>
      <c r="Z48" s="337"/>
      <c r="AA48" s="335">
        <f>COUNTIFS($B$11:$B$30,AA$46,$C$11:$C$30,"A",$E$11:$E$30,"*")</f>
        <v>0</v>
      </c>
      <c r="AB48" s="336"/>
      <c r="AC48" s="337"/>
      <c r="AD48" s="335">
        <f>COUNTIFS($B$11:$B$30,AA$46,$C$11:$C$30,"B",$E$11:$E$30,"*")</f>
        <v>0</v>
      </c>
      <c r="AE48" s="336"/>
      <c r="AF48" s="337"/>
      <c r="AG48" s="335">
        <f>COUNTIFS($B$11:$B$30,AG$46,$C$11:$C$30,"A",$E$11:$E$30,"*")</f>
        <v>0</v>
      </c>
      <c r="AH48" s="336"/>
      <c r="AI48" s="337"/>
      <c r="AJ48" s="335">
        <f>COUNTIFS($B$11:$B$30,AG$46,$C$11:$C$30,"B",$E$11:$E$30,"*")</f>
        <v>0</v>
      </c>
      <c r="AK48" s="337"/>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335">
        <f>COUNTIFS($B$11:$B$30,E$46,$C$11:$C$30,"D",$E$11:$E$30,"*")</f>
        <v>0</v>
      </c>
      <c r="G49" s="336"/>
      <c r="H49" s="337"/>
      <c r="I49" s="335">
        <f>COUNTIFS($B$11:$B$30,I$46,$C$11:$C$30,"C",$E$11:$E$30,"*")</f>
        <v>1</v>
      </c>
      <c r="J49" s="336"/>
      <c r="K49" s="337"/>
      <c r="L49" s="335">
        <f>COUNTIFS($B$11:$B$30,I$46,$C$11:$C$30,"D",$E$11:$E$30,"*")</f>
        <v>1</v>
      </c>
      <c r="M49" s="336"/>
      <c r="N49" s="337"/>
      <c r="O49" s="335">
        <f>COUNTIFS($B$11:$B$30,O$46,$C$11:$C$30,"C",$E$11:$E$30,"*")</f>
        <v>0</v>
      </c>
      <c r="P49" s="336"/>
      <c r="Q49" s="337"/>
      <c r="R49" s="335">
        <f>COUNTIFS($B$11:$B$30,O$46,$C$11:$C$30,"D",$E$11:$E$30,"*")</f>
        <v>0</v>
      </c>
      <c r="S49" s="336"/>
      <c r="T49" s="337"/>
      <c r="U49" s="335">
        <f>COUNTIFS($B$11:$B$30,U$46,$C$11:$C$30,"C",$E$11:$E$30,"*")</f>
        <v>0</v>
      </c>
      <c r="V49" s="336"/>
      <c r="W49" s="337"/>
      <c r="X49" s="335">
        <f>COUNTIFS($B$11:$B$30,U$46,$C$11:$C$30,"D",$E$11:$E$30,"*")</f>
        <v>0</v>
      </c>
      <c r="Y49" s="336"/>
      <c r="Z49" s="337"/>
      <c r="AA49" s="335">
        <f>COUNTIFS($B$11:$B$30,AA$46,$C$11:$C$30,"C",$E$11:$E$30,"*")</f>
        <v>0</v>
      </c>
      <c r="AB49" s="336"/>
      <c r="AC49" s="337"/>
      <c r="AD49" s="335">
        <f>COUNTIFS($B$11:$B$30,AA$46,$C$11:$C$30,"D",$E$11:$E$30,"*")</f>
        <v>0</v>
      </c>
      <c r="AE49" s="336"/>
      <c r="AF49" s="337"/>
      <c r="AG49" s="335">
        <f>COUNTIFS($B$11:$B$30,AG$46,$C$11:$C$30,"C",$E$11:$E$30,"*")</f>
        <v>0</v>
      </c>
      <c r="AH49" s="336"/>
      <c r="AI49" s="337"/>
      <c r="AJ49" s="335">
        <f>COUNTIFS($B$11:$B$30,AG$46,$C$11:$C$30,"D",$E$11:$E$30,"*")</f>
        <v>0</v>
      </c>
      <c r="AK49" s="337"/>
      <c r="AL49" s="101">
        <f>COUNTIFS($B$11:$B$30,AL$46,$C$11:$C$30,"C",$E$11:$E$30,"*")</f>
        <v>0</v>
      </c>
      <c r="AM49" s="101">
        <f>COUNTIFS($B$11:$B$30,AL$46,$C$11:$C$30,"D",$E$11:$E$30,"*")</f>
        <v>0</v>
      </c>
      <c r="AN49" s="62"/>
    </row>
    <row r="50" spans="1:40" ht="24.95" customHeight="1">
      <c r="A50" s="62"/>
      <c r="B50" s="82" t="s">
        <v>194</v>
      </c>
      <c r="C50" s="332">
        <f>IF($AK$3="４週",SUMIFS($AK$11:$AK$30,$B$11:$B$30,C46)/4/$AH$5,IF($AK$3="歴月",SUMIFS($AK$11:$AK$30,$B$11:$B$30,C46)/$AL$5,"記載する期間を選択してください"))</f>
        <v>0</v>
      </c>
      <c r="D50" s="340"/>
      <c r="E50" s="332">
        <f>IF($AK$3="４週",SUMIFS($AK$11:$AK$30,$B$11:$B$30,E46)/4/$AH$5,IF($AK$3="歴月",SUMIFS($AK$11:$AK$30,$B$11:$B$30,E46)/$AL$5,"記載する期間を選択してください"))</f>
        <v>0</v>
      </c>
      <c r="F50" s="333"/>
      <c r="G50" s="333"/>
      <c r="H50" s="340"/>
      <c r="I50" s="332">
        <f>IF($AK$3="４週",SUMIFS($AK$11:$AK$30,$B$11:$B$30,I46)/4/$AH$5,IF($AK$3="歴月",SUMIFS($AK$11:$AK$30,$B$11:$B$30,I46)/$AL$5,"記載する期間を選択してください"))</f>
        <v>0</v>
      </c>
      <c r="J50" s="333"/>
      <c r="K50" s="333"/>
      <c r="L50" s="333"/>
      <c r="M50" s="333"/>
      <c r="N50" s="340"/>
      <c r="O50" s="332">
        <f>IF($AK$3="４週",SUMIFS($AK$11:$AK$30,$B$11:$B$30,O46)/4/$AH$5,IF($AK$3="歴月",SUMIFS($AK$11:$AK$30,$B$11:$B$30,O46)/$AL$5,"記載する期間を選択してください"))</f>
        <v>0</v>
      </c>
      <c r="P50" s="333"/>
      <c r="Q50" s="333"/>
      <c r="R50" s="333"/>
      <c r="S50" s="333"/>
      <c r="T50" s="340"/>
      <c r="U50" s="332">
        <f>IF($AK$3="４週",SUMIFS($AK$11:$AK$30,$B$11:$B$30,U46)/4/$AH$5,IF($AK$3="歴月",SUMIFS($AK$11:$AK$30,$B$11:$B$30,U46)/$AL$5,"記載する期間を選択してください"))</f>
        <v>0</v>
      </c>
      <c r="V50" s="333"/>
      <c r="W50" s="333"/>
      <c r="X50" s="333"/>
      <c r="Y50" s="333"/>
      <c r="Z50" s="340"/>
      <c r="AA50" s="332">
        <f>IF($AK$3="４週",SUMIFS($AK$11:$AK$30,$B$11:$B$30,AA46)/4/$AH$5,IF($AK$3="歴月",SUMIFS($AK$11:$AK$30,$B$11:$B$30,AA46)/$AL$5,"記載する期間を選択してください"))</f>
        <v>0</v>
      </c>
      <c r="AB50" s="333"/>
      <c r="AC50" s="333"/>
      <c r="AD50" s="333"/>
      <c r="AE50" s="333"/>
      <c r="AF50" s="340"/>
      <c r="AG50" s="332">
        <f>IF($AK$3="４週",SUMIFS($AK$11:$AK$30,$B$11:$B$30,AG46)/4/$AH$5,IF($AK$3="歴月",SUMIFS($AK$11:$AK$30,$B$11:$B$30,AG46)/$AL$5,"記載する期間を選択してください"))</f>
        <v>0</v>
      </c>
      <c r="AH50" s="333"/>
      <c r="AI50" s="333"/>
      <c r="AJ50" s="333"/>
      <c r="AK50" s="340"/>
      <c r="AL50" s="332">
        <f>IF($AK$3="４週",SUMIFS($AK$11:$AK$30,$B$11:$B$30,AL46)/4/$AH$5,IF($AK$3="歴月",SUMIFS($AK$11:$AK$30,$B$11:$B$30,AL46)/$AL$5,"記載する期間を選択してください"))</f>
        <v>0</v>
      </c>
      <c r="AM50" s="340"/>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86" t="s">
        <v>126</v>
      </c>
      <c r="D59" s="286"/>
      <c r="E59" s="286"/>
      <c r="F59" s="60"/>
      <c r="G59" s="60"/>
    </row>
    <row r="60" spans="1:40" ht="15" customHeight="1">
      <c r="A60" s="60"/>
      <c r="B60" s="97" t="s">
        <v>127</v>
      </c>
      <c r="C60" s="299" t="s">
        <v>128</v>
      </c>
      <c r="D60" s="299"/>
      <c r="E60" s="299"/>
      <c r="F60" s="60"/>
      <c r="G60" s="60"/>
    </row>
    <row r="61" spans="1:40" ht="15" customHeight="1">
      <c r="A61" s="60"/>
      <c r="B61" s="97" t="s">
        <v>129</v>
      </c>
      <c r="C61" s="299" t="s">
        <v>130</v>
      </c>
      <c r="D61" s="299"/>
      <c r="E61" s="299"/>
      <c r="F61" s="60"/>
      <c r="G61" s="60"/>
    </row>
    <row r="62" spans="1:40" ht="15" customHeight="1">
      <c r="A62" s="60"/>
      <c r="B62" s="97" t="s">
        <v>131</v>
      </c>
      <c r="C62" s="299" t="s">
        <v>132</v>
      </c>
      <c r="D62" s="299"/>
      <c r="E62" s="299"/>
      <c r="F62" s="60"/>
      <c r="G62" s="60"/>
    </row>
    <row r="63" spans="1:40" ht="15" customHeight="1">
      <c r="A63" s="60"/>
      <c r="B63" s="97" t="s">
        <v>133</v>
      </c>
      <c r="C63" s="299" t="s">
        <v>134</v>
      </c>
      <c r="D63" s="299"/>
      <c r="E63" s="299"/>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I38:K38"/>
    <mergeCell ref="L38:N38"/>
    <mergeCell ref="O38:Q38"/>
    <mergeCell ref="R38:T38"/>
    <mergeCell ref="U37:W37"/>
    <mergeCell ref="X37:Z37"/>
    <mergeCell ref="AA37:AC37"/>
    <mergeCell ref="AD37:AF37"/>
    <mergeCell ref="AG37:AI37"/>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1"/>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zoomScaleNormal="100" zoomScaleSheetLayoutView="100" workbookViewId="0">
      <selection activeCell="AZ1" sqref="AO1:AZ1048576"/>
    </sheetView>
  </sheetViews>
  <sheetFormatPr defaultColWidth="8.25" defaultRowHeight="21" customHeight="1"/>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1" t="s">
        <v>93</v>
      </c>
      <c r="AL1" s="281"/>
      <c r="AM1" s="281"/>
      <c r="AN1" s="281"/>
    </row>
    <row r="2" spans="1:40" ht="18" customHeight="1">
      <c r="A2" s="62"/>
      <c r="B2" s="63"/>
      <c r="C2" s="63"/>
      <c r="D2" s="63"/>
      <c r="E2" s="63"/>
      <c r="F2" s="63"/>
      <c r="G2" s="63"/>
      <c r="H2" s="63"/>
      <c r="I2" s="63"/>
      <c r="J2" s="63"/>
      <c r="K2" s="63"/>
      <c r="L2" s="63"/>
      <c r="M2" s="288">
        <v>2024</v>
      </c>
      <c r="N2" s="288"/>
      <c r="O2" s="288"/>
      <c r="P2" s="288"/>
      <c r="Q2" s="287" t="s">
        <v>94</v>
      </c>
      <c r="R2" s="287"/>
      <c r="S2" s="288">
        <v>5</v>
      </c>
      <c r="T2" s="288"/>
      <c r="U2" s="287" t="s">
        <v>95</v>
      </c>
      <c r="V2" s="287"/>
      <c r="W2" s="63"/>
      <c r="X2" s="63"/>
      <c r="Y2" s="63"/>
      <c r="Z2" s="62"/>
      <c r="AA2" s="62"/>
      <c r="AC2" s="81"/>
      <c r="AD2" s="63"/>
      <c r="AE2" s="63"/>
      <c r="AF2" s="63"/>
      <c r="AG2" s="63"/>
      <c r="AH2" s="63"/>
      <c r="AI2" s="81" t="s">
        <v>96</v>
      </c>
      <c r="AJ2" s="81"/>
      <c r="AK2" s="282"/>
      <c r="AL2" s="282"/>
      <c r="AM2" s="282"/>
      <c r="AN2" s="2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3"/>
      <c r="AL3" s="283"/>
      <c r="AM3" s="283"/>
      <c r="AN3" s="28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3"/>
      <c r="AL4" s="283"/>
      <c r="AM4" s="283"/>
      <c r="AN4" s="28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89"/>
      <c r="AI5" s="289"/>
      <c r="AJ5" s="289"/>
      <c r="AK5" s="88" t="s">
        <v>100</v>
      </c>
      <c r="AL5" s="90"/>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4" t="s">
        <v>102</v>
      </c>
      <c r="B7" s="286" t="s">
        <v>103</v>
      </c>
      <c r="C7" s="291" t="s">
        <v>104</v>
      </c>
      <c r="D7" s="286" t="s">
        <v>105</v>
      </c>
      <c r="E7" s="295" t="s">
        <v>106</v>
      </c>
      <c r="F7" s="290" t="s">
        <v>107</v>
      </c>
      <c r="G7" s="290"/>
      <c r="H7" s="290"/>
      <c r="I7" s="290"/>
      <c r="J7" s="290"/>
      <c r="K7" s="290"/>
      <c r="L7" s="290"/>
      <c r="M7" s="290"/>
      <c r="N7" s="290"/>
      <c r="O7" s="290"/>
      <c r="P7" s="290"/>
      <c r="Q7" s="290"/>
      <c r="R7" s="290"/>
      <c r="S7" s="290"/>
      <c r="T7" s="290"/>
      <c r="U7" s="290"/>
      <c r="V7" s="290"/>
      <c r="W7" s="290"/>
      <c r="X7" s="290"/>
      <c r="Y7" s="290"/>
      <c r="Z7" s="290"/>
      <c r="AA7" s="290"/>
      <c r="AB7" s="290"/>
      <c r="AC7" s="290"/>
      <c r="AD7" s="290"/>
      <c r="AE7" s="290"/>
      <c r="AF7" s="290"/>
      <c r="AG7" s="290"/>
      <c r="AH7" s="290"/>
      <c r="AI7" s="290"/>
      <c r="AJ7" s="290"/>
      <c r="AK7" s="284" t="s">
        <v>108</v>
      </c>
      <c r="AL7" s="285" t="s">
        <v>109</v>
      </c>
      <c r="AM7" s="280" t="s">
        <v>110</v>
      </c>
      <c r="AN7" s="280"/>
    </row>
    <row r="8" spans="1:40" ht="15" customHeight="1">
      <c r="A8" s="294"/>
      <c r="B8" s="286"/>
      <c r="C8" s="292"/>
      <c r="D8" s="286"/>
      <c r="E8" s="295"/>
      <c r="F8" s="286" t="s">
        <v>111</v>
      </c>
      <c r="G8" s="286"/>
      <c r="H8" s="286"/>
      <c r="I8" s="286"/>
      <c r="J8" s="286"/>
      <c r="K8" s="286"/>
      <c r="L8" s="286"/>
      <c r="M8" s="286" t="s">
        <v>112</v>
      </c>
      <c r="N8" s="286"/>
      <c r="O8" s="286"/>
      <c r="P8" s="286"/>
      <c r="Q8" s="286"/>
      <c r="R8" s="286"/>
      <c r="S8" s="286"/>
      <c r="T8" s="286" t="s">
        <v>113</v>
      </c>
      <c r="U8" s="286"/>
      <c r="V8" s="286"/>
      <c r="W8" s="286"/>
      <c r="X8" s="286"/>
      <c r="Y8" s="286"/>
      <c r="Z8" s="286"/>
      <c r="AA8" s="286" t="s">
        <v>114</v>
      </c>
      <c r="AB8" s="286"/>
      <c r="AC8" s="286"/>
      <c r="AD8" s="286"/>
      <c r="AE8" s="286"/>
      <c r="AF8" s="286"/>
      <c r="AG8" s="286"/>
      <c r="AH8" s="286" t="s">
        <v>115</v>
      </c>
      <c r="AI8" s="286"/>
      <c r="AJ8" s="286"/>
      <c r="AK8" s="284"/>
      <c r="AL8" s="285"/>
      <c r="AM8" s="280"/>
      <c r="AN8" s="280"/>
    </row>
    <row r="9" spans="1:40" ht="15" customHeight="1">
      <c r="A9" s="294"/>
      <c r="B9" s="286"/>
      <c r="C9" s="292"/>
      <c r="D9" s="286"/>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4"/>
      <c r="AL9" s="285"/>
      <c r="AM9" s="280"/>
      <c r="AN9" s="280"/>
    </row>
    <row r="10" spans="1:40" ht="15" customHeight="1">
      <c r="A10" s="294"/>
      <c r="B10" s="286"/>
      <c r="C10" s="293"/>
      <c r="D10" s="286"/>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4"/>
      <c r="AL10" s="285"/>
      <c r="AM10" s="280"/>
      <c r="AN10" s="280"/>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8"/>
      <c r="AN11" s="298"/>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8"/>
      <c r="AN12" s="298"/>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8"/>
      <c r="AN13" s="298"/>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8"/>
      <c r="AN14" s="298"/>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8"/>
      <c r="AN15" s="298"/>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8"/>
      <c r="AN16" s="298"/>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8"/>
      <c r="AN17" s="298"/>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8"/>
      <c r="AN18" s="298"/>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8"/>
      <c r="AN19" s="298"/>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98"/>
      <c r="AN20" s="298"/>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98"/>
      <c r="AN21" s="298"/>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98"/>
      <c r="AN22" s="298"/>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98"/>
      <c r="AN23" s="298"/>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98"/>
      <c r="AN24" s="298"/>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98"/>
      <c r="AN25" s="298"/>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98"/>
      <c r="AN26" s="298"/>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98"/>
      <c r="AN27" s="298"/>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98"/>
      <c r="AN28" s="298"/>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98"/>
      <c r="AN29" s="298"/>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8"/>
      <c r="AN30" s="298"/>
    </row>
    <row r="31" spans="1:40" ht="18" customHeight="1">
      <c r="A31" s="295" t="s">
        <v>116</v>
      </c>
      <c r="B31" s="296"/>
      <c r="C31" s="296"/>
      <c r="D31" s="296"/>
      <c r="E31" s="296"/>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94"/>
      <c r="AN31" s="294"/>
    </row>
    <row r="32" spans="1:40" ht="18" customHeight="1">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4"/>
      <c r="AN32" s="294"/>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123</v>
      </c>
      <c r="B39" s="94"/>
      <c r="C39" s="60"/>
      <c r="D39" s="60"/>
      <c r="E39" s="60"/>
      <c r="F39" s="60"/>
      <c r="G39" s="60"/>
    </row>
    <row r="40" spans="1:39" ht="15" customHeight="1">
      <c r="A40" s="60" t="s">
        <v>124</v>
      </c>
      <c r="B40" s="94"/>
      <c r="C40" s="60"/>
      <c r="D40" s="60"/>
      <c r="E40" s="60"/>
      <c r="F40" s="60"/>
      <c r="G40" s="60"/>
    </row>
    <row r="41" spans="1:39" ht="15" customHeight="1">
      <c r="A41" s="60"/>
      <c r="B41" s="75" t="s">
        <v>125</v>
      </c>
      <c r="C41" s="286" t="s">
        <v>126</v>
      </c>
      <c r="D41" s="286"/>
      <c r="E41" s="286"/>
      <c r="F41" s="60"/>
      <c r="G41" s="60"/>
    </row>
    <row r="42" spans="1:39" ht="15" customHeight="1">
      <c r="A42" s="60"/>
      <c r="B42" s="97" t="s">
        <v>127</v>
      </c>
      <c r="C42" s="299" t="s">
        <v>128</v>
      </c>
      <c r="D42" s="299"/>
      <c r="E42" s="299"/>
      <c r="F42" s="60"/>
      <c r="G42" s="60"/>
    </row>
    <row r="43" spans="1:39" ht="15" customHeight="1">
      <c r="A43" s="60"/>
      <c r="B43" s="97" t="s">
        <v>129</v>
      </c>
      <c r="C43" s="299" t="s">
        <v>130</v>
      </c>
      <c r="D43" s="299"/>
      <c r="E43" s="299"/>
      <c r="F43" s="60"/>
      <c r="G43" s="60"/>
    </row>
    <row r="44" spans="1:39" ht="15" customHeight="1">
      <c r="A44" s="60"/>
      <c r="B44" s="97" t="s">
        <v>131</v>
      </c>
      <c r="C44" s="299" t="s">
        <v>132</v>
      </c>
      <c r="D44" s="299"/>
      <c r="E44" s="299"/>
      <c r="F44" s="60"/>
      <c r="G44" s="60"/>
    </row>
    <row r="45" spans="1:39" ht="15" customHeight="1">
      <c r="A45" s="60"/>
      <c r="B45" s="97" t="s">
        <v>133</v>
      </c>
      <c r="C45" s="299" t="s">
        <v>134</v>
      </c>
      <c r="D45" s="299"/>
      <c r="E45" s="299"/>
      <c r="F45" s="60"/>
      <c r="G45" s="60"/>
    </row>
    <row r="46" spans="1:39" ht="15" customHeight="1">
      <c r="A46" s="60"/>
      <c r="B46" s="60" t="s">
        <v>135</v>
      </c>
      <c r="C46" s="60"/>
      <c r="D46" s="60"/>
      <c r="E46" s="60"/>
      <c r="F46" s="60"/>
      <c r="G46" s="60"/>
    </row>
    <row r="47" spans="1:39" ht="15" customHeight="1">
      <c r="A47" s="60"/>
      <c r="B47" s="60" t="s">
        <v>136</v>
      </c>
      <c r="C47" s="60"/>
      <c r="D47" s="60"/>
      <c r="E47" s="60"/>
      <c r="F47" s="60"/>
      <c r="G47" s="60"/>
    </row>
    <row r="48" spans="1:39" ht="15" customHeight="1">
      <c r="A48" s="60"/>
      <c r="B48" s="60" t="s">
        <v>137</v>
      </c>
      <c r="C48" s="60"/>
      <c r="D48" s="60"/>
      <c r="E48" s="60"/>
      <c r="F48" s="60"/>
      <c r="G48" s="60"/>
    </row>
    <row r="49" spans="1:7" ht="15" customHeight="1">
      <c r="A49" s="60" t="s">
        <v>138</v>
      </c>
      <c r="B49" s="94"/>
      <c r="C49" s="60"/>
      <c r="D49" s="60"/>
      <c r="E49" s="60"/>
      <c r="F49" s="60"/>
      <c r="G49" s="60"/>
    </row>
    <row r="50" spans="1:7" ht="15" customHeight="1">
      <c r="A50" s="60" t="s">
        <v>139</v>
      </c>
      <c r="B50" s="94"/>
      <c r="C50" s="60"/>
      <c r="D50" s="60"/>
      <c r="E50" s="60"/>
      <c r="F50" s="60"/>
      <c r="G50" s="60"/>
    </row>
    <row r="51" spans="1:7" ht="15" customHeight="1">
      <c r="A51" s="60" t="s">
        <v>140</v>
      </c>
      <c r="B51" s="94"/>
      <c r="C51" s="60"/>
      <c r="D51" s="60"/>
      <c r="E51" s="60"/>
      <c r="F51" s="60"/>
      <c r="G51" s="60"/>
    </row>
    <row r="52" spans="1:7" ht="15" customHeight="1">
      <c r="A52" s="60" t="s">
        <v>141</v>
      </c>
      <c r="B52" s="94"/>
      <c r="C52" s="60"/>
      <c r="D52" s="60"/>
      <c r="E52" s="60"/>
      <c r="F52" s="60"/>
      <c r="G52" s="60"/>
    </row>
    <row r="53" spans="1:7" ht="15" customHeight="1">
      <c r="A53" s="60" t="s">
        <v>142</v>
      </c>
      <c r="B53" s="94"/>
      <c r="C53" s="60"/>
      <c r="D53" s="60"/>
      <c r="E53" s="60"/>
      <c r="F53" s="60"/>
      <c r="G53" s="60"/>
    </row>
    <row r="54" spans="1:7" ht="15" customHeight="1">
      <c r="A54" s="60" t="s">
        <v>143</v>
      </c>
      <c r="B54" s="94"/>
      <c r="C54" s="60"/>
      <c r="D54" s="60"/>
      <c r="E54" s="60"/>
      <c r="F54" s="60"/>
      <c r="G54" s="60"/>
    </row>
    <row r="55" spans="1:7" ht="15" customHeight="1">
      <c r="A55" s="60"/>
      <c r="B55" s="60" t="s">
        <v>144</v>
      </c>
      <c r="C55" s="60"/>
      <c r="D55" s="60"/>
      <c r="E55" s="60"/>
      <c r="F55" s="60"/>
      <c r="G55" s="60"/>
    </row>
    <row r="56" spans="1:7" ht="15" customHeight="1">
      <c r="A56" s="60"/>
      <c r="B56" s="60" t="s">
        <v>145</v>
      </c>
      <c r="C56" s="60"/>
      <c r="D56" s="60"/>
      <c r="E56" s="60"/>
      <c r="F56" s="60"/>
      <c r="G56" s="60"/>
    </row>
    <row r="57" spans="1:7" ht="15" customHeight="1">
      <c r="A57" s="60" t="s">
        <v>146</v>
      </c>
      <c r="B57" s="94"/>
      <c r="C57" s="60"/>
      <c r="D57" s="60"/>
      <c r="E57" s="60"/>
      <c r="F57" s="60"/>
      <c r="G57" s="60"/>
    </row>
    <row r="58" spans="1:7" ht="15" customHeight="1">
      <c r="A58" s="60" t="s">
        <v>147</v>
      </c>
      <c r="B58" s="94"/>
      <c r="C58" s="60"/>
      <c r="D58" s="60"/>
      <c r="E58" s="60"/>
      <c r="F58" s="60"/>
      <c r="G58" s="60"/>
    </row>
    <row r="59" spans="1:7" ht="15" customHeight="1">
      <c r="A59" s="60" t="s">
        <v>148</v>
      </c>
      <c r="B59" s="94"/>
      <c r="C59" s="60"/>
      <c r="D59" s="60"/>
      <c r="E59" s="60"/>
      <c r="F59" s="60"/>
      <c r="G59" s="60"/>
    </row>
    <row r="60" spans="1:7" ht="15" customHeight="1">
      <c r="A60" s="60" t="s">
        <v>149</v>
      </c>
      <c r="B60" s="94"/>
      <c r="C60" s="60"/>
      <c r="D60" s="60"/>
      <c r="E60" s="60"/>
      <c r="F60" s="60"/>
      <c r="G60" s="60"/>
    </row>
    <row r="61" spans="1:7" ht="15" customHeight="1">
      <c r="A61" s="60" t="s">
        <v>150</v>
      </c>
      <c r="B61" s="94"/>
      <c r="C61" s="60"/>
      <c r="D61" s="60"/>
      <c r="E61" s="60"/>
      <c r="F61" s="60"/>
      <c r="G61" s="60"/>
    </row>
    <row r="62" spans="1:7" ht="15" customHeight="1">
      <c r="A62" s="60" t="s">
        <v>151</v>
      </c>
      <c r="B62" s="94"/>
      <c r="C62" s="60"/>
      <c r="D62" s="60"/>
      <c r="E62" s="60"/>
      <c r="F62" s="60"/>
      <c r="G62" s="60"/>
    </row>
    <row r="63" spans="1:7" ht="15" customHeight="1">
      <c r="A63" s="60" t="s">
        <v>152</v>
      </c>
      <c r="B63" s="94"/>
      <c r="C63" s="60"/>
      <c r="D63" s="60"/>
      <c r="E63" s="60"/>
      <c r="F63" s="60"/>
      <c r="G63" s="60"/>
    </row>
    <row r="64" spans="1:7" ht="15" customHeight="1">
      <c r="A64" s="60" t="s">
        <v>153</v>
      </c>
      <c r="B64" s="94"/>
      <c r="C64" s="60"/>
      <c r="D64" s="60"/>
      <c r="E64" s="60"/>
      <c r="F64" s="60"/>
      <c r="G64"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51"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AH5" sqref="AH5:AJ5"/>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1" t="s">
        <v>282</v>
      </c>
      <c r="AL1" s="281"/>
      <c r="AM1" s="281"/>
      <c r="AN1" s="281"/>
    </row>
    <row r="2" spans="1:40" ht="18" customHeight="1">
      <c r="A2" s="62"/>
      <c r="B2" s="63"/>
      <c r="C2" s="63"/>
      <c r="D2" s="63"/>
      <c r="E2" s="63"/>
      <c r="F2" s="63"/>
      <c r="G2" s="63"/>
      <c r="H2" s="63"/>
      <c r="I2" s="63"/>
      <c r="J2" s="63"/>
      <c r="K2" s="63"/>
      <c r="L2" s="63"/>
      <c r="M2" s="288">
        <v>2024</v>
      </c>
      <c r="N2" s="288"/>
      <c r="O2" s="288"/>
      <c r="P2" s="288"/>
      <c r="Q2" s="287" t="s">
        <v>94</v>
      </c>
      <c r="R2" s="287"/>
      <c r="S2" s="288">
        <v>5</v>
      </c>
      <c r="T2" s="288"/>
      <c r="U2" s="287" t="s">
        <v>95</v>
      </c>
      <c r="V2" s="287"/>
      <c r="W2" s="63"/>
      <c r="X2" s="63"/>
      <c r="Y2" s="63"/>
      <c r="Z2" s="62"/>
      <c r="AA2" s="62"/>
      <c r="AC2" s="81"/>
      <c r="AD2" s="63"/>
      <c r="AE2" s="63"/>
      <c r="AF2" s="63"/>
      <c r="AG2" s="63"/>
      <c r="AH2" s="63"/>
      <c r="AI2" s="81" t="s">
        <v>96</v>
      </c>
      <c r="AJ2" s="81"/>
      <c r="AK2" s="282"/>
      <c r="AL2" s="282"/>
      <c r="AM2" s="282"/>
      <c r="AN2" s="2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3"/>
      <c r="AL3" s="283"/>
      <c r="AM3" s="283"/>
      <c r="AN3" s="28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3"/>
      <c r="AL4" s="283"/>
      <c r="AM4" s="283"/>
      <c r="AN4" s="28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0">
        <v>40</v>
      </c>
      <c r="AI5" s="320"/>
      <c r="AJ5" s="320"/>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4" t="s">
        <v>102</v>
      </c>
      <c r="B7" s="321" t="s">
        <v>103</v>
      </c>
      <c r="C7" s="291" t="s">
        <v>104</v>
      </c>
      <c r="D7" s="286" t="s">
        <v>105</v>
      </c>
      <c r="E7" s="295" t="s">
        <v>106</v>
      </c>
      <c r="F7" s="290" t="s">
        <v>107</v>
      </c>
      <c r="G7" s="290"/>
      <c r="H7" s="290"/>
      <c r="I7" s="290"/>
      <c r="J7" s="290"/>
      <c r="K7" s="290"/>
      <c r="L7" s="290"/>
      <c r="M7" s="290"/>
      <c r="N7" s="290"/>
      <c r="O7" s="290"/>
      <c r="P7" s="290"/>
      <c r="Q7" s="290"/>
      <c r="R7" s="290"/>
      <c r="S7" s="290"/>
      <c r="T7" s="290"/>
      <c r="U7" s="290"/>
      <c r="V7" s="290"/>
      <c r="W7" s="290"/>
      <c r="X7" s="290"/>
      <c r="Y7" s="290"/>
      <c r="Z7" s="290"/>
      <c r="AA7" s="290"/>
      <c r="AB7" s="290"/>
      <c r="AC7" s="290"/>
      <c r="AD7" s="290"/>
      <c r="AE7" s="290"/>
      <c r="AF7" s="290"/>
      <c r="AG7" s="290"/>
      <c r="AH7" s="290"/>
      <c r="AI7" s="290"/>
      <c r="AJ7" s="290"/>
      <c r="AK7" s="284" t="s">
        <v>108</v>
      </c>
      <c r="AL7" s="285" t="s">
        <v>109</v>
      </c>
      <c r="AM7" s="280" t="s">
        <v>110</v>
      </c>
      <c r="AN7" s="280"/>
    </row>
    <row r="8" spans="1:40" ht="15" customHeight="1">
      <c r="A8" s="294"/>
      <c r="B8" s="322"/>
      <c r="C8" s="292"/>
      <c r="D8" s="286"/>
      <c r="E8" s="295"/>
      <c r="F8" s="286" t="s">
        <v>111</v>
      </c>
      <c r="G8" s="286"/>
      <c r="H8" s="286"/>
      <c r="I8" s="286"/>
      <c r="J8" s="286"/>
      <c r="K8" s="286"/>
      <c r="L8" s="286"/>
      <c r="M8" s="286" t="s">
        <v>112</v>
      </c>
      <c r="N8" s="286"/>
      <c r="O8" s="286"/>
      <c r="P8" s="286"/>
      <c r="Q8" s="286"/>
      <c r="R8" s="286"/>
      <c r="S8" s="286"/>
      <c r="T8" s="286" t="s">
        <v>113</v>
      </c>
      <c r="U8" s="286"/>
      <c r="V8" s="286"/>
      <c r="W8" s="286"/>
      <c r="X8" s="286"/>
      <c r="Y8" s="286"/>
      <c r="Z8" s="286"/>
      <c r="AA8" s="286" t="s">
        <v>114</v>
      </c>
      <c r="AB8" s="286"/>
      <c r="AC8" s="286"/>
      <c r="AD8" s="286"/>
      <c r="AE8" s="286"/>
      <c r="AF8" s="286"/>
      <c r="AG8" s="286"/>
      <c r="AH8" s="286" t="s">
        <v>115</v>
      </c>
      <c r="AI8" s="286"/>
      <c r="AJ8" s="286"/>
      <c r="AK8" s="284"/>
      <c r="AL8" s="285"/>
      <c r="AM8" s="280"/>
      <c r="AN8" s="280"/>
    </row>
    <row r="9" spans="1:40" ht="15" customHeight="1">
      <c r="A9" s="294"/>
      <c r="B9" s="323" t="s">
        <v>156</v>
      </c>
      <c r="C9" s="292"/>
      <c r="D9" s="286"/>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4"/>
      <c r="AL9" s="285"/>
      <c r="AM9" s="280"/>
      <c r="AN9" s="280"/>
    </row>
    <row r="10" spans="1:40" ht="15" customHeight="1">
      <c r="A10" s="294"/>
      <c r="B10" s="324"/>
      <c r="C10" s="293"/>
      <c r="D10" s="286"/>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4"/>
      <c r="AL10" s="285"/>
      <c r="AM10" s="280"/>
      <c r="AN10" s="28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8"/>
      <c r="AN11" s="298"/>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8"/>
      <c r="AN12" s="298"/>
    </row>
    <row r="13" spans="1:40" ht="18" customHeight="1">
      <c r="A13" s="74">
        <v>3</v>
      </c>
      <c r="B13" s="103" t="s">
        <v>283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8"/>
      <c r="AN13" s="298"/>
    </row>
    <row r="14" spans="1:40" ht="18" customHeight="1">
      <c r="A14" s="74">
        <v>4</v>
      </c>
      <c r="B14" s="103" t="s">
        <v>283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8"/>
      <c r="AN14" s="29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8"/>
      <c r="AN15" s="29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8"/>
      <c r="AN16" s="29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8"/>
      <c r="AN17" s="29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8"/>
      <c r="AN18" s="29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8"/>
      <c r="AN19" s="29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8"/>
      <c r="AN20" s="29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8"/>
      <c r="AN21" s="29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8"/>
      <c r="AN22" s="29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8"/>
      <c r="AN23" s="29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8"/>
      <c r="AN24" s="29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8"/>
      <c r="AN25" s="29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8"/>
      <c r="AN26" s="29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8"/>
      <c r="AN27" s="29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8"/>
      <c r="AN28" s="29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8"/>
      <c r="AN29" s="29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8"/>
      <c r="AN30" s="298"/>
    </row>
    <row r="31" spans="1:40" ht="18" customHeight="1">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4"/>
      <c r="AN31" s="294"/>
    </row>
    <row r="32" spans="1:40" ht="18" customHeight="1">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4"/>
      <c r="AN32" s="294"/>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7">
        <v>6</v>
      </c>
      <c r="G37" s="357"/>
      <c r="H37" s="357"/>
      <c r="I37" s="357">
        <v>7</v>
      </c>
      <c r="J37" s="357"/>
      <c r="K37" s="357"/>
      <c r="L37" s="357">
        <v>8</v>
      </c>
      <c r="M37" s="357"/>
      <c r="N37" s="357"/>
      <c r="O37" s="357">
        <v>9</v>
      </c>
      <c r="P37" s="357"/>
      <c r="Q37" s="357"/>
      <c r="R37" s="357">
        <v>10</v>
      </c>
      <c r="S37" s="357"/>
      <c r="T37" s="357"/>
      <c r="U37" s="357">
        <v>11</v>
      </c>
      <c r="V37" s="357"/>
      <c r="W37" s="357"/>
      <c r="X37" s="357">
        <v>12</v>
      </c>
      <c r="Y37" s="357"/>
      <c r="Z37" s="357"/>
      <c r="AA37" s="357">
        <v>1</v>
      </c>
      <c r="AB37" s="357"/>
      <c r="AC37" s="357"/>
      <c r="AD37" s="357">
        <v>2</v>
      </c>
      <c r="AE37" s="357"/>
      <c r="AF37" s="357"/>
      <c r="AG37" s="357">
        <v>3</v>
      </c>
      <c r="AH37" s="357"/>
      <c r="AI37" s="357"/>
      <c r="AJ37" s="286" t="s">
        <v>211</v>
      </c>
      <c r="AK37" s="286"/>
      <c r="AL37" s="82" t="s">
        <v>212</v>
      </c>
      <c r="AM37"/>
      <c r="AN37"/>
      <c r="AO37"/>
      <c r="AP37"/>
      <c r="AQ37"/>
    </row>
    <row r="38" spans="1:43" ht="18" customHeight="1">
      <c r="A38" s="355" t="s">
        <v>213</v>
      </c>
      <c r="B38" s="355"/>
      <c r="C38" s="355"/>
      <c r="D38" s="69">
        <v>1400</v>
      </c>
      <c r="E38" s="69">
        <v>1310</v>
      </c>
      <c r="F38" s="356">
        <v>1400</v>
      </c>
      <c r="G38" s="356"/>
      <c r="H38" s="356"/>
      <c r="I38" s="356">
        <v>1200</v>
      </c>
      <c r="J38" s="356"/>
      <c r="K38" s="356"/>
      <c r="L38" s="356">
        <v>1200</v>
      </c>
      <c r="M38" s="356"/>
      <c r="N38" s="356"/>
      <c r="O38" s="356">
        <v>3000</v>
      </c>
      <c r="P38" s="356"/>
      <c r="Q38" s="356"/>
      <c r="R38" s="356">
        <v>3000</v>
      </c>
      <c r="S38" s="356"/>
      <c r="T38" s="356"/>
      <c r="U38" s="356">
        <v>3000</v>
      </c>
      <c r="V38" s="356"/>
      <c r="W38" s="356"/>
      <c r="X38" s="356">
        <v>3000</v>
      </c>
      <c r="Y38" s="356"/>
      <c r="Z38" s="356"/>
      <c r="AA38" s="356">
        <v>3000</v>
      </c>
      <c r="AB38" s="356"/>
      <c r="AC38" s="356"/>
      <c r="AD38" s="356">
        <v>3000</v>
      </c>
      <c r="AE38" s="356"/>
      <c r="AF38" s="356"/>
      <c r="AG38" s="356">
        <v>3000</v>
      </c>
      <c r="AH38" s="356"/>
      <c r="AI38" s="356"/>
      <c r="AJ38" s="299">
        <f>SUM(D38:AI38)</f>
        <v>27510</v>
      </c>
      <c r="AK38" s="299"/>
      <c r="AL38" s="358">
        <f>ROUNDUP(AJ38/AJ39,1)</f>
        <v>116.1</v>
      </c>
      <c r="AM38"/>
      <c r="AN38"/>
      <c r="AO38"/>
      <c r="AP38"/>
      <c r="AQ38"/>
    </row>
    <row r="39" spans="1:43" ht="18" customHeight="1">
      <c r="A39" s="355" t="s">
        <v>214</v>
      </c>
      <c r="B39" s="355"/>
      <c r="C39" s="355"/>
      <c r="D39" s="69">
        <v>20</v>
      </c>
      <c r="E39" s="69">
        <v>19</v>
      </c>
      <c r="F39" s="356">
        <v>20</v>
      </c>
      <c r="G39" s="356"/>
      <c r="H39" s="356"/>
      <c r="I39" s="356">
        <v>21</v>
      </c>
      <c r="J39" s="356"/>
      <c r="K39" s="356"/>
      <c r="L39" s="356">
        <v>21</v>
      </c>
      <c r="M39" s="356"/>
      <c r="N39" s="356"/>
      <c r="O39" s="356">
        <v>19</v>
      </c>
      <c r="P39" s="356"/>
      <c r="Q39" s="356"/>
      <c r="R39" s="356">
        <v>20</v>
      </c>
      <c r="S39" s="356"/>
      <c r="T39" s="356"/>
      <c r="U39" s="356">
        <v>20</v>
      </c>
      <c r="V39" s="356"/>
      <c r="W39" s="356"/>
      <c r="X39" s="356">
        <v>19</v>
      </c>
      <c r="Y39" s="356"/>
      <c r="Z39" s="356"/>
      <c r="AA39" s="356">
        <v>19</v>
      </c>
      <c r="AB39" s="356"/>
      <c r="AC39" s="356"/>
      <c r="AD39" s="356">
        <v>19</v>
      </c>
      <c r="AE39" s="356"/>
      <c r="AF39" s="356"/>
      <c r="AG39" s="356">
        <v>20</v>
      </c>
      <c r="AH39" s="356"/>
      <c r="AI39" s="356"/>
      <c r="AJ39" s="299">
        <f>+SUM(D39:AI39)</f>
        <v>237</v>
      </c>
      <c r="AK39" s="299"/>
      <c r="AL39" s="35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86" t="s">
        <v>170</v>
      </c>
      <c r="B42" s="286"/>
      <c r="C42" s="285" t="s">
        <v>284</v>
      </c>
      <c r="D42" s="286"/>
      <c r="E42" s="285" t="s">
        <v>285</v>
      </c>
      <c r="F42" s="285"/>
      <c r="G42" s="285"/>
      <c r="H42" s="285"/>
      <c r="I42" s="285" t="s">
        <v>286</v>
      </c>
      <c r="J42" s="285"/>
      <c r="K42" s="285"/>
      <c r="L42" s="285"/>
      <c r="M42" s="285"/>
      <c r="N42" s="285"/>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5" t="s">
        <v>172</v>
      </c>
      <c r="B43" s="285"/>
      <c r="C43" s="351">
        <f>ROUNDDOWN(IF(AL38&lt;=60,1,1+ROUNDUP((AL38-60)/60,0)),1)</f>
        <v>2</v>
      </c>
      <c r="D43" s="351"/>
      <c r="E43" s="351">
        <f>ROUNDDOWN(IF(AL38&lt;=30,1,1+ROUNDUP((AL38-30)/30,0)),1)</f>
        <v>4</v>
      </c>
      <c r="F43" s="351"/>
      <c r="G43" s="351"/>
      <c r="H43" s="351"/>
      <c r="I43" s="351">
        <f>ROUNDDOWN(AL38/25,1)</f>
        <v>4.5999999999999996</v>
      </c>
      <c r="J43" s="351"/>
      <c r="K43" s="351"/>
      <c r="L43" s="351"/>
      <c r="M43" s="351"/>
      <c r="N43" s="35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32" t="str">
        <f>IF(VLOOKUP($AK$1,選択肢!$A$1:$J$32,C51,FALSE)=0,"-",VLOOKUP($AK$1,選択肢!$A$1:$J$32,C51,FALSE))</f>
        <v>管理者</v>
      </c>
      <c r="D46" s="333"/>
      <c r="E46" s="339" t="str">
        <f>IF(VLOOKUP($AK$1,選択肢!$A$1:$J$32,E51,FALSE)=0,"-",VLOOKUP($AK$1,選択肢!$A$1:$J$32,E51,FALSE))</f>
        <v>サービス管理責任者</v>
      </c>
      <c r="F46" s="339"/>
      <c r="G46" s="339"/>
      <c r="H46" s="339"/>
      <c r="I46" s="332" t="str">
        <f>IF(VLOOKUP($AK$1,選択肢!$A$1:$J$32,I51,FALSE)=0,"-",VLOOKUP($AK$1,選択肢!$A$1:$J$32,I51,FALSE))</f>
        <v>地域生活支援員</v>
      </c>
      <c r="J46" s="333"/>
      <c r="K46" s="333"/>
      <c r="L46" s="333"/>
      <c r="M46" s="333"/>
      <c r="N46" s="340"/>
      <c r="O46" s="332" t="str">
        <f>IF(VLOOKUP($AK$1,選択肢!$A$1:$J$32,O51,FALSE)=0,"-",VLOOKUP($AK$1,選択肢!$A$1:$J$32,O51,FALSE))</f>
        <v>-</v>
      </c>
      <c r="P46" s="333"/>
      <c r="Q46" s="333"/>
      <c r="R46" s="333"/>
      <c r="S46" s="333"/>
      <c r="T46" s="340"/>
      <c r="U46" s="332" t="str">
        <f>IF(VLOOKUP($AK$1,選択肢!$A$1:$J$32,U51,FALSE)=0,"-",VLOOKUP($AK$1,選択肢!$A$1:$J$32,U51,FALSE))</f>
        <v>-</v>
      </c>
      <c r="V46" s="333"/>
      <c r="W46" s="333"/>
      <c r="X46" s="333"/>
      <c r="Y46" s="333"/>
      <c r="Z46" s="340"/>
      <c r="AA46" s="332" t="str">
        <f>IF(VLOOKUP($AK$1,選択肢!$A$1:$J$32,AA51,FALSE)=0,"-",VLOOKUP($AK$1,選択肢!$A$1:$J$32,AA51,FALSE))</f>
        <v>-</v>
      </c>
      <c r="AB46" s="333"/>
      <c r="AC46" s="333"/>
      <c r="AD46" s="333"/>
      <c r="AE46" s="333"/>
      <c r="AF46" s="340"/>
      <c r="AG46" s="339" t="str">
        <f>IF(VLOOKUP($AK$1,選択肢!$A$1:$J$32,AG51,FALSE)=0,"-",VLOOKUP($AK$1,選択肢!$A$1:$J$32,AG51,FALSE))</f>
        <v>-</v>
      </c>
      <c r="AH46" s="339"/>
      <c r="AI46" s="339"/>
      <c r="AJ46" s="339"/>
      <c r="AK46" s="339"/>
      <c r="AL46" s="339" t="str">
        <f>IF(VLOOKUP($AK$1,選択肢!$A$1:$J$32,AL51,FALSE)=0,"-",VLOOKUP($AK$1,選択肢!$A$1:$J$32,AL51,FALSE))</f>
        <v>-</v>
      </c>
      <c r="AM46" s="339"/>
      <c r="AN46" s="62"/>
    </row>
    <row r="47" spans="1:43" ht="18" customHeight="1">
      <c r="A47" s="62"/>
      <c r="B47" s="67"/>
      <c r="C47" s="102" t="s">
        <v>190</v>
      </c>
      <c r="D47" s="102" t="s">
        <v>191</v>
      </c>
      <c r="E47" s="101" t="s">
        <v>190</v>
      </c>
      <c r="F47" s="338" t="s">
        <v>191</v>
      </c>
      <c r="G47" s="338"/>
      <c r="H47" s="338"/>
      <c r="I47" s="335" t="s">
        <v>190</v>
      </c>
      <c r="J47" s="336"/>
      <c r="K47" s="337"/>
      <c r="L47" s="335" t="s">
        <v>191</v>
      </c>
      <c r="M47" s="336"/>
      <c r="N47" s="337"/>
      <c r="O47" s="335" t="s">
        <v>190</v>
      </c>
      <c r="P47" s="336"/>
      <c r="Q47" s="337"/>
      <c r="R47" s="335" t="s">
        <v>191</v>
      </c>
      <c r="S47" s="336"/>
      <c r="T47" s="337"/>
      <c r="U47" s="335" t="s">
        <v>190</v>
      </c>
      <c r="V47" s="336"/>
      <c r="W47" s="337"/>
      <c r="X47" s="335" t="s">
        <v>191</v>
      </c>
      <c r="Y47" s="336"/>
      <c r="Z47" s="337"/>
      <c r="AA47" s="335" t="s">
        <v>190</v>
      </c>
      <c r="AB47" s="336"/>
      <c r="AC47" s="337"/>
      <c r="AD47" s="335" t="s">
        <v>191</v>
      </c>
      <c r="AE47" s="336"/>
      <c r="AF47" s="337"/>
      <c r="AG47" s="335" t="s">
        <v>190</v>
      </c>
      <c r="AH47" s="336"/>
      <c r="AI47" s="337"/>
      <c r="AJ47" s="335" t="s">
        <v>191</v>
      </c>
      <c r="AK47" s="337"/>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335">
        <f>COUNTIFS($B$11:$B$30,E$46,$C$11:$C$30,"B",$E$11:$E$30,"*")</f>
        <v>1</v>
      </c>
      <c r="G48" s="336"/>
      <c r="H48" s="337"/>
      <c r="I48" s="335">
        <f>COUNTIFS($B$11:$B$30,I$46,$C$11:$C$30,"A",$E$11:$E$30,"*")</f>
        <v>0</v>
      </c>
      <c r="J48" s="336"/>
      <c r="K48" s="337"/>
      <c r="L48" s="335">
        <f>COUNTIFS($B$11:$B$30,I$46,$C$11:$C$30,"B",$E$11:$E$30,"*")</f>
        <v>0</v>
      </c>
      <c r="M48" s="336"/>
      <c r="N48" s="337"/>
      <c r="O48" s="335">
        <f>COUNTIFS($B$11:$B$30,O$46,$C$11:$C$30,"A",$E$11:$E$30,"*")</f>
        <v>0</v>
      </c>
      <c r="P48" s="336"/>
      <c r="Q48" s="337"/>
      <c r="R48" s="335">
        <f>COUNTIFS($B$11:$B$30,O$46,$C$11:$C$30,"B",$E$11:$E$30,"*")</f>
        <v>0</v>
      </c>
      <c r="S48" s="336"/>
      <c r="T48" s="337"/>
      <c r="U48" s="335">
        <f>COUNTIFS($B$11:$B$30,U$46,$C$11:$C$30,"A",$E$11:$E$30,"*")</f>
        <v>0</v>
      </c>
      <c r="V48" s="336"/>
      <c r="W48" s="337"/>
      <c r="X48" s="335">
        <f>COUNTIFS($B$11:$B$30,U$46,$C$11:$C$30,"B",$E$11:$E$30,"*")</f>
        <v>0</v>
      </c>
      <c r="Y48" s="336"/>
      <c r="Z48" s="337"/>
      <c r="AA48" s="335">
        <f>COUNTIFS($B$11:$B$30,AA$46,$C$11:$C$30,"A",$E$11:$E$30,"*")</f>
        <v>0</v>
      </c>
      <c r="AB48" s="336"/>
      <c r="AC48" s="337"/>
      <c r="AD48" s="335">
        <f>COUNTIFS($B$11:$B$30,AA$46,$C$11:$C$30,"B",$E$11:$E$30,"*")</f>
        <v>0</v>
      </c>
      <c r="AE48" s="336"/>
      <c r="AF48" s="337"/>
      <c r="AG48" s="335">
        <f>COUNTIFS($B$11:$B$30,AG$46,$C$11:$C$30,"A",$E$11:$E$30,"*")</f>
        <v>0</v>
      </c>
      <c r="AH48" s="336"/>
      <c r="AI48" s="337"/>
      <c r="AJ48" s="335">
        <f>COUNTIFS($B$11:$B$30,AG$46,$C$11:$C$30,"B",$E$11:$E$30,"*")</f>
        <v>0</v>
      </c>
      <c r="AK48" s="337"/>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335">
        <f>COUNTIFS($B$11:$B$30,E$46,$C$11:$C$30,"D",$E$11:$E$30,"*")</f>
        <v>0</v>
      </c>
      <c r="G49" s="336"/>
      <c r="H49" s="337"/>
      <c r="I49" s="335">
        <f>COUNTIFS($B$11:$B$30,I$46,$C$11:$C$30,"C",$E$11:$E$30,"*")</f>
        <v>1</v>
      </c>
      <c r="J49" s="336"/>
      <c r="K49" s="337"/>
      <c r="L49" s="335">
        <f>COUNTIFS($B$11:$B$30,I$46,$C$11:$C$30,"D",$E$11:$E$30,"*")</f>
        <v>1</v>
      </c>
      <c r="M49" s="336"/>
      <c r="N49" s="337"/>
      <c r="O49" s="335">
        <f>COUNTIFS($B$11:$B$30,O$46,$C$11:$C$30,"C",$E$11:$E$30,"*")</f>
        <v>0</v>
      </c>
      <c r="P49" s="336"/>
      <c r="Q49" s="337"/>
      <c r="R49" s="335">
        <f>COUNTIFS($B$11:$B$30,O$46,$C$11:$C$30,"D",$E$11:$E$30,"*")</f>
        <v>0</v>
      </c>
      <c r="S49" s="336"/>
      <c r="T49" s="337"/>
      <c r="U49" s="335">
        <f>COUNTIFS($B$11:$B$30,U$46,$C$11:$C$30,"C",$E$11:$E$30,"*")</f>
        <v>0</v>
      </c>
      <c r="V49" s="336"/>
      <c r="W49" s="337"/>
      <c r="X49" s="335">
        <f>COUNTIFS($B$11:$B$30,U$46,$C$11:$C$30,"D",$E$11:$E$30,"*")</f>
        <v>0</v>
      </c>
      <c r="Y49" s="336"/>
      <c r="Z49" s="337"/>
      <c r="AA49" s="335">
        <f>COUNTIFS($B$11:$B$30,AA$46,$C$11:$C$30,"C",$E$11:$E$30,"*")</f>
        <v>0</v>
      </c>
      <c r="AB49" s="336"/>
      <c r="AC49" s="337"/>
      <c r="AD49" s="335">
        <f>COUNTIFS($B$11:$B$30,AA$46,$C$11:$C$30,"D",$E$11:$E$30,"*")</f>
        <v>0</v>
      </c>
      <c r="AE49" s="336"/>
      <c r="AF49" s="337"/>
      <c r="AG49" s="335">
        <f>COUNTIFS($B$11:$B$30,AG$46,$C$11:$C$30,"C",$E$11:$E$30,"*")</f>
        <v>0</v>
      </c>
      <c r="AH49" s="336"/>
      <c r="AI49" s="337"/>
      <c r="AJ49" s="335">
        <f>COUNTIFS($B$11:$B$30,AG$46,$C$11:$C$30,"D",$E$11:$E$30,"*")</f>
        <v>0</v>
      </c>
      <c r="AK49" s="337"/>
      <c r="AL49" s="101">
        <f>COUNTIFS($B$11:$B$30,AL$46,$C$11:$C$30,"C",$E$11:$E$30,"*")</f>
        <v>0</v>
      </c>
      <c r="AM49" s="101">
        <f>COUNTIFS($B$11:$B$30,AL$46,$C$11:$C$30,"D",$E$11:$E$30,"*")</f>
        <v>0</v>
      </c>
      <c r="AN49" s="62"/>
    </row>
    <row r="50" spans="1:40" ht="24.95" customHeight="1">
      <c r="A50" s="62"/>
      <c r="B50" s="82" t="s">
        <v>194</v>
      </c>
      <c r="C50" s="332" t="str">
        <f>IF($AK$3="４週",SUMIFS($AK$11:$AK$30,$B$11:$B$30,C46)/4/$AH$5,IF($AK$3="歴月",SUMIFS($AK$11:$AK$30,$B$11:$B$30,C46)/$AL$5,"記載する期間を選択してください"))</f>
        <v>記載する期間を選択してください</v>
      </c>
      <c r="D50" s="340"/>
      <c r="E50" s="332" t="str">
        <f>IF($AK$3="４週",SUMIFS($AK$11:$AK$30,$B$11:$B$30,E46)/4/$AH$5,IF($AK$3="歴月",SUMIFS($AK$11:$AK$30,$B$11:$B$30,E46)/$AL$5,"記載する期間を選択してください"))</f>
        <v>記載する期間を選択してください</v>
      </c>
      <c r="F50" s="333"/>
      <c r="G50" s="333"/>
      <c r="H50" s="340"/>
      <c r="I50" s="332" t="str">
        <f>IF($AK$3="４週",SUMIFS($AK$11:$AK$30,$B$11:$B$30,I46)/4/$AH$5,IF($AK$3="歴月",SUMIFS($AK$11:$AK$30,$B$11:$B$30,I46)/$AL$5,"記載する期間を選択してください"))</f>
        <v>記載する期間を選択してください</v>
      </c>
      <c r="J50" s="333"/>
      <c r="K50" s="333"/>
      <c r="L50" s="333"/>
      <c r="M50" s="333"/>
      <c r="N50" s="340"/>
      <c r="O50" s="332" t="str">
        <f>IF($AK$3="４週",SUMIFS($AK$11:$AK$30,$B$11:$B$30,O46)/4/$AH$5,IF($AK$3="歴月",SUMIFS($AK$11:$AK$30,$B$11:$B$30,O46)/$AL$5,"記載する期間を選択してください"))</f>
        <v>記載する期間を選択してください</v>
      </c>
      <c r="P50" s="333"/>
      <c r="Q50" s="333"/>
      <c r="R50" s="333"/>
      <c r="S50" s="333"/>
      <c r="T50" s="340"/>
      <c r="U50" s="332" t="str">
        <f>IF($AK$3="４週",SUMIFS($AK$11:$AK$30,$B$11:$B$30,U46)/4/$AH$5,IF($AK$3="歴月",SUMIFS($AK$11:$AK$30,$B$11:$B$30,U46)/$AL$5,"記載する期間を選択してください"))</f>
        <v>記載する期間を選択してください</v>
      </c>
      <c r="V50" s="333"/>
      <c r="W50" s="333"/>
      <c r="X50" s="333"/>
      <c r="Y50" s="333"/>
      <c r="Z50" s="340"/>
      <c r="AA50" s="332" t="str">
        <f>IF($AK$3="４週",SUMIFS($AK$11:$AK$30,$B$11:$B$30,AA46)/4/$AH$5,IF($AK$3="歴月",SUMIFS($AK$11:$AK$30,$B$11:$B$30,AA46)/$AL$5,"記載する期間を選択してください"))</f>
        <v>記載する期間を選択してください</v>
      </c>
      <c r="AB50" s="333"/>
      <c r="AC50" s="333"/>
      <c r="AD50" s="333"/>
      <c r="AE50" s="333"/>
      <c r="AF50" s="340"/>
      <c r="AG50" s="332" t="str">
        <f>IF($AK$3="４週",SUMIFS($AK$11:$AK$30,$B$11:$B$30,AG46)/4/$AH$5,IF($AK$3="歴月",SUMIFS($AK$11:$AK$30,$B$11:$B$30,AG46)/$AL$5,"記載する期間を選択してください"))</f>
        <v>記載する期間を選択してください</v>
      </c>
      <c r="AH50" s="333"/>
      <c r="AI50" s="333"/>
      <c r="AJ50" s="333"/>
      <c r="AK50" s="340"/>
      <c r="AL50" s="332" t="str">
        <f>IF($AK$3="４週",SUMIFS($AK$11:$AK$30,$B$11:$B$30,AL46)/4/$AH$5,IF($AK$3="歴月",SUMIFS($AK$11:$AK$30,$B$11:$B$30,AL46)/$AL$5,"記載する期間を選択してください"))</f>
        <v>記載する期間を選択してください</v>
      </c>
      <c r="AM50" s="340"/>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86" t="s">
        <v>126</v>
      </c>
      <c r="D59" s="286"/>
      <c r="E59" s="286"/>
      <c r="F59" s="60"/>
      <c r="G59" s="60"/>
    </row>
    <row r="60" spans="1:40" ht="15" customHeight="1">
      <c r="A60" s="60"/>
      <c r="B60" s="97" t="s">
        <v>127</v>
      </c>
      <c r="C60" s="299" t="s">
        <v>128</v>
      </c>
      <c r="D60" s="299"/>
      <c r="E60" s="299"/>
      <c r="F60" s="60"/>
      <c r="G60" s="60"/>
    </row>
    <row r="61" spans="1:40" ht="15" customHeight="1">
      <c r="A61" s="60"/>
      <c r="B61" s="97" t="s">
        <v>129</v>
      </c>
      <c r="C61" s="299" t="s">
        <v>130</v>
      </c>
      <c r="D61" s="299"/>
      <c r="E61" s="299"/>
      <c r="F61" s="60"/>
      <c r="G61" s="60"/>
    </row>
    <row r="62" spans="1:40" ht="15" customHeight="1">
      <c r="A62" s="60"/>
      <c r="B62" s="97" t="s">
        <v>131</v>
      </c>
      <c r="C62" s="299" t="s">
        <v>132</v>
      </c>
      <c r="D62" s="299"/>
      <c r="E62" s="299"/>
      <c r="F62" s="60"/>
      <c r="G62" s="60"/>
    </row>
    <row r="63" spans="1:40" ht="15" customHeight="1">
      <c r="A63" s="60"/>
      <c r="B63" s="97" t="s">
        <v>133</v>
      </c>
      <c r="C63" s="299" t="s">
        <v>134</v>
      </c>
      <c r="D63" s="299"/>
      <c r="E63" s="299"/>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BA90"/>
  <sheetViews>
    <sheetView showGridLines="0" view="pageBreakPreview" zoomScaleNormal="100" zoomScaleSheetLayoutView="100" workbookViewId="0">
      <selection activeCell="AH5" sqref="AH5:AJ5"/>
    </sheetView>
  </sheetViews>
  <sheetFormatPr defaultColWidth="8.25" defaultRowHeight="21" customHeight="1"/>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1" width="1.875" style="59" customWidth="1"/>
    <col min="42" max="48" width="2.625" style="59" customWidth="1"/>
    <col min="49" max="49" width="8.375" style="59" customWidth="1"/>
    <col min="50" max="50" width="1.625" style="59" customWidth="1"/>
    <col min="51" max="16384" width="8.25" style="59"/>
  </cols>
  <sheetData>
    <row r="1" spans="1:49"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1" t="s">
        <v>287</v>
      </c>
      <c r="AL1" s="281"/>
      <c r="AM1" s="281"/>
      <c r="AN1" s="281"/>
    </row>
    <row r="2" spans="1:49" ht="18" customHeight="1">
      <c r="A2" s="62"/>
      <c r="B2" s="63"/>
      <c r="C2" s="63"/>
      <c r="D2" s="63"/>
      <c r="E2" s="63"/>
      <c r="F2" s="63"/>
      <c r="G2" s="63"/>
      <c r="H2" s="63"/>
      <c r="I2" s="63"/>
      <c r="J2" s="63"/>
      <c r="K2" s="63"/>
      <c r="L2" s="63"/>
      <c r="M2" s="288">
        <v>2024</v>
      </c>
      <c r="N2" s="288"/>
      <c r="O2" s="288"/>
      <c r="P2" s="288"/>
      <c r="Q2" s="287" t="s">
        <v>94</v>
      </c>
      <c r="R2" s="287"/>
      <c r="S2" s="288">
        <v>5</v>
      </c>
      <c r="T2" s="288"/>
      <c r="U2" s="287" t="s">
        <v>95</v>
      </c>
      <c r="V2" s="287"/>
      <c r="W2" s="63"/>
      <c r="X2" s="63"/>
      <c r="Y2" s="63"/>
      <c r="Z2" s="62"/>
      <c r="AA2" s="62"/>
      <c r="AC2" s="81"/>
      <c r="AD2" s="63"/>
      <c r="AE2" s="63"/>
      <c r="AF2" s="63"/>
      <c r="AG2" s="63"/>
      <c r="AH2" s="63"/>
      <c r="AI2" s="81" t="s">
        <v>96</v>
      </c>
      <c r="AJ2" s="81"/>
      <c r="AK2" s="282"/>
      <c r="AL2" s="282"/>
      <c r="AM2" s="282"/>
      <c r="AN2" s="282"/>
    </row>
    <row r="3" spans="1:49"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3" t="s">
        <v>155</v>
      </c>
      <c r="AL3" s="283"/>
      <c r="AM3" s="283"/>
      <c r="AN3" s="283"/>
      <c r="AP3" s="397" t="s">
        <v>366</v>
      </c>
      <c r="AQ3" s="397"/>
      <c r="AR3" s="397"/>
      <c r="AS3" s="397"/>
      <c r="AT3" s="397"/>
      <c r="AU3" s="397"/>
      <c r="AV3" s="397"/>
      <c r="AW3" s="397"/>
    </row>
    <row r="4" spans="1:49"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3"/>
      <c r="AL4" s="283"/>
      <c r="AM4" s="283"/>
      <c r="AN4" s="283"/>
      <c r="AP4" s="397"/>
      <c r="AQ4" s="397"/>
      <c r="AR4" s="397"/>
      <c r="AS4" s="397"/>
      <c r="AT4" s="397"/>
      <c r="AU4" s="397"/>
      <c r="AV4" s="397"/>
      <c r="AW4" s="397"/>
    </row>
    <row r="5" spans="1:49"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0">
        <v>40</v>
      </c>
      <c r="AI5" s="320"/>
      <c r="AJ5" s="320"/>
      <c r="AK5" s="88" t="s">
        <v>100</v>
      </c>
      <c r="AL5" s="99"/>
      <c r="AM5" s="88" t="s">
        <v>101</v>
      </c>
      <c r="AN5" s="62"/>
      <c r="AP5" s="397"/>
      <c r="AQ5" s="397"/>
      <c r="AR5" s="397"/>
      <c r="AS5" s="397"/>
      <c r="AT5" s="397"/>
      <c r="AU5" s="397"/>
      <c r="AV5" s="397"/>
      <c r="AW5" s="397"/>
    </row>
    <row r="6" spans="1:49"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9" ht="15" customHeight="1">
      <c r="A7" s="402" t="s">
        <v>102</v>
      </c>
      <c r="B7" s="321" t="s">
        <v>103</v>
      </c>
      <c r="C7" s="309" t="s">
        <v>104</v>
      </c>
      <c r="D7" s="286" t="s">
        <v>105</v>
      </c>
      <c r="E7" s="295" t="s">
        <v>106</v>
      </c>
      <c r="F7" s="290" t="s">
        <v>107</v>
      </c>
      <c r="G7" s="290"/>
      <c r="H7" s="290"/>
      <c r="I7" s="290"/>
      <c r="J7" s="290"/>
      <c r="K7" s="290"/>
      <c r="L7" s="290"/>
      <c r="M7" s="290"/>
      <c r="N7" s="290"/>
      <c r="O7" s="290"/>
      <c r="P7" s="290"/>
      <c r="Q7" s="290"/>
      <c r="R7" s="290"/>
      <c r="S7" s="290"/>
      <c r="T7" s="290"/>
      <c r="U7" s="290"/>
      <c r="V7" s="290"/>
      <c r="W7" s="290"/>
      <c r="X7" s="290"/>
      <c r="Y7" s="290"/>
      <c r="Z7" s="290"/>
      <c r="AA7" s="290"/>
      <c r="AB7" s="290"/>
      <c r="AC7" s="290"/>
      <c r="AD7" s="290"/>
      <c r="AE7" s="290"/>
      <c r="AF7" s="290"/>
      <c r="AG7" s="290"/>
      <c r="AH7" s="290"/>
      <c r="AI7" s="290"/>
      <c r="AJ7" s="290"/>
      <c r="AK7" s="284" t="s">
        <v>108</v>
      </c>
      <c r="AL7" s="285" t="s">
        <v>109</v>
      </c>
      <c r="AM7" s="280" t="s">
        <v>110</v>
      </c>
      <c r="AN7" s="280"/>
      <c r="AP7" s="147"/>
      <c r="AQ7" s="148"/>
      <c r="AR7" s="148" t="s">
        <v>359</v>
      </c>
      <c r="AS7" s="148"/>
      <c r="AT7" s="148"/>
      <c r="AU7" s="148"/>
      <c r="AV7" s="149"/>
      <c r="AW7" s="398" t="s">
        <v>106</v>
      </c>
    </row>
    <row r="8" spans="1:49" ht="15" customHeight="1">
      <c r="A8" s="402"/>
      <c r="B8" s="322"/>
      <c r="C8" s="311"/>
      <c r="D8" s="286"/>
      <c r="E8" s="295"/>
      <c r="F8" s="286" t="s">
        <v>111</v>
      </c>
      <c r="G8" s="286"/>
      <c r="H8" s="286"/>
      <c r="I8" s="286"/>
      <c r="J8" s="286"/>
      <c r="K8" s="286"/>
      <c r="L8" s="286"/>
      <c r="M8" s="286" t="s">
        <v>112</v>
      </c>
      <c r="N8" s="286"/>
      <c r="O8" s="286"/>
      <c r="P8" s="286"/>
      <c r="Q8" s="286"/>
      <c r="R8" s="286"/>
      <c r="S8" s="286"/>
      <c r="T8" s="286" t="s">
        <v>113</v>
      </c>
      <c r="U8" s="286"/>
      <c r="V8" s="286"/>
      <c r="W8" s="286"/>
      <c r="X8" s="286"/>
      <c r="Y8" s="286"/>
      <c r="Z8" s="286"/>
      <c r="AA8" s="286" t="s">
        <v>114</v>
      </c>
      <c r="AB8" s="286"/>
      <c r="AC8" s="286"/>
      <c r="AD8" s="286"/>
      <c r="AE8" s="286"/>
      <c r="AF8" s="286"/>
      <c r="AG8" s="286"/>
      <c r="AH8" s="286" t="s">
        <v>115</v>
      </c>
      <c r="AI8" s="286"/>
      <c r="AJ8" s="286"/>
      <c r="AK8" s="284"/>
      <c r="AL8" s="285"/>
      <c r="AM8" s="280"/>
      <c r="AN8" s="280"/>
      <c r="AP8" s="399" t="s">
        <v>111</v>
      </c>
      <c r="AQ8" s="400"/>
      <c r="AR8" s="400"/>
      <c r="AS8" s="400"/>
      <c r="AT8" s="400"/>
      <c r="AU8" s="400"/>
      <c r="AV8" s="401"/>
      <c r="AW8" s="398"/>
    </row>
    <row r="9" spans="1:49" ht="15" customHeight="1">
      <c r="A9" s="402"/>
      <c r="B9" s="323" t="s">
        <v>156</v>
      </c>
      <c r="C9" s="311"/>
      <c r="D9" s="286"/>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4"/>
      <c r="AL9" s="285"/>
      <c r="AM9" s="280"/>
      <c r="AN9" s="280"/>
      <c r="AP9" s="150">
        <f>F9</f>
        <v>45413</v>
      </c>
      <c r="AQ9" s="150">
        <f t="shared" ref="AQ9:AV10" si="0">G9</f>
        <v>45414</v>
      </c>
      <c r="AR9" s="150">
        <f t="shared" si="0"/>
        <v>45415</v>
      </c>
      <c r="AS9" s="150">
        <f t="shared" si="0"/>
        <v>45416</v>
      </c>
      <c r="AT9" s="150">
        <f t="shared" si="0"/>
        <v>45417</v>
      </c>
      <c r="AU9" s="150">
        <f t="shared" si="0"/>
        <v>45418</v>
      </c>
      <c r="AV9" s="150">
        <f t="shared" si="0"/>
        <v>45419</v>
      </c>
      <c r="AW9" s="398"/>
    </row>
    <row r="10" spans="1:49" ht="15" customHeight="1">
      <c r="A10" s="402"/>
      <c r="B10" s="324"/>
      <c r="C10" s="313"/>
      <c r="D10" s="286"/>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4"/>
      <c r="AL10" s="285"/>
      <c r="AM10" s="280"/>
      <c r="AN10" s="280"/>
      <c r="AP10" s="151">
        <f>F10</f>
        <v>45413</v>
      </c>
      <c r="AQ10" s="151">
        <f t="shared" si="0"/>
        <v>45414</v>
      </c>
      <c r="AR10" s="151">
        <f t="shared" si="0"/>
        <v>45415</v>
      </c>
      <c r="AS10" s="151">
        <f t="shared" si="0"/>
        <v>45416</v>
      </c>
      <c r="AT10" s="151">
        <f t="shared" si="0"/>
        <v>45417</v>
      </c>
      <c r="AU10" s="151">
        <f t="shared" si="0"/>
        <v>45418</v>
      </c>
      <c r="AV10" s="151">
        <f t="shared" si="0"/>
        <v>45419</v>
      </c>
      <c r="AW10" s="398"/>
    </row>
    <row r="11" spans="1:49"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8"/>
      <c r="AN11" s="298"/>
      <c r="AP11" s="152" t="s">
        <v>363</v>
      </c>
      <c r="AQ11" s="152" t="s">
        <v>364</v>
      </c>
      <c r="AR11" s="152"/>
      <c r="AS11" s="152"/>
      <c r="AT11" s="152"/>
      <c r="AU11" s="152"/>
      <c r="AV11" s="152"/>
      <c r="AW11" s="146" t="str">
        <f>E11</f>
        <v>A</v>
      </c>
    </row>
    <row r="12" spans="1:49"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1">+SUM(F12:AJ12)</f>
        <v>0</v>
      </c>
      <c r="AL12" s="71">
        <f>IF($AK$3="４週",AK12/4,AK12/(DAY(EOMONTH($F$9,0))/7))</f>
        <v>0</v>
      </c>
      <c r="AM12" s="298"/>
      <c r="AN12" s="298"/>
      <c r="AP12" s="152"/>
      <c r="AQ12" s="152"/>
      <c r="AR12" s="152"/>
      <c r="AS12" s="152"/>
      <c r="AT12" s="152"/>
      <c r="AU12" s="152"/>
      <c r="AV12" s="152"/>
      <c r="AW12" s="146" t="str">
        <f t="shared" ref="AW12:AW30" si="2">E12</f>
        <v>B</v>
      </c>
    </row>
    <row r="13" spans="1:49" ht="18" customHeight="1">
      <c r="A13" s="74">
        <v>3</v>
      </c>
      <c r="B13" s="139" t="s">
        <v>288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1"/>
        <v>0</v>
      </c>
      <c r="AL13" s="71">
        <f>IF($AK$3="４週",AK13/4,AK13/(DAY(EOMONTH($F$9,0))/7))</f>
        <v>0</v>
      </c>
      <c r="AM13" s="298"/>
      <c r="AN13" s="298"/>
      <c r="AP13" s="152"/>
      <c r="AQ13" s="152"/>
      <c r="AR13" s="152"/>
      <c r="AS13" s="152"/>
      <c r="AT13" s="152"/>
      <c r="AU13" s="152"/>
      <c r="AV13" s="152"/>
      <c r="AW13" s="146" t="str">
        <f t="shared" si="2"/>
        <v>C</v>
      </c>
    </row>
    <row r="14" spans="1:49" ht="18" customHeight="1">
      <c r="A14" s="74">
        <v>4</v>
      </c>
      <c r="B14" s="139"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IF($AK$3="４週",AK14/4,AK14/(DAY(EOMONTH($F$9,0))/7))</f>
        <v>0</v>
      </c>
      <c r="AM14" s="298"/>
      <c r="AN14" s="298"/>
      <c r="AP14" s="152"/>
      <c r="AQ14" s="152"/>
      <c r="AR14" s="152"/>
      <c r="AS14" s="152"/>
      <c r="AT14" s="152"/>
      <c r="AU14" s="152"/>
      <c r="AV14" s="152"/>
      <c r="AW14" s="146" t="str">
        <f t="shared" si="2"/>
        <v>D</v>
      </c>
    </row>
    <row r="15" spans="1:49" ht="18" customHeight="1">
      <c r="A15" s="74">
        <v>5</v>
      </c>
      <c r="B15" s="139"/>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ref="AL15:AL30" si="3">IF($AK$3="４週",AK15/4,AK15/(DAY(EOMONTH($F$9,0))/7))</f>
        <v>0</v>
      </c>
      <c r="AM15" s="298"/>
      <c r="AN15" s="298"/>
      <c r="AP15" s="152"/>
      <c r="AQ15" s="152"/>
      <c r="AR15" s="152"/>
      <c r="AS15" s="152"/>
      <c r="AT15" s="152"/>
      <c r="AU15" s="152"/>
      <c r="AV15" s="152"/>
      <c r="AW15" s="146">
        <f t="shared" si="2"/>
        <v>0</v>
      </c>
    </row>
    <row r="16" spans="1:49" ht="18" customHeight="1">
      <c r="A16" s="74">
        <v>6</v>
      </c>
      <c r="B16" s="139"/>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3"/>
        <v>0</v>
      </c>
      <c r="AM16" s="298"/>
      <c r="AN16" s="298"/>
      <c r="AP16" s="152"/>
      <c r="AQ16" s="152"/>
      <c r="AR16" s="152"/>
      <c r="AS16" s="152"/>
      <c r="AT16" s="152"/>
      <c r="AU16" s="152"/>
      <c r="AV16" s="152"/>
      <c r="AW16" s="146">
        <f t="shared" si="2"/>
        <v>0</v>
      </c>
    </row>
    <row r="17" spans="1:49" ht="18" customHeight="1">
      <c r="A17" s="74">
        <v>7</v>
      </c>
      <c r="B17" s="139"/>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3"/>
        <v>0</v>
      </c>
      <c r="AM17" s="298"/>
      <c r="AN17" s="298"/>
      <c r="AP17" s="152"/>
      <c r="AQ17" s="152"/>
      <c r="AR17" s="152"/>
      <c r="AS17" s="152"/>
      <c r="AT17" s="152"/>
      <c r="AU17" s="152"/>
      <c r="AV17" s="152"/>
      <c r="AW17" s="146">
        <f t="shared" si="2"/>
        <v>0</v>
      </c>
    </row>
    <row r="18" spans="1:49" ht="18" customHeight="1">
      <c r="A18" s="74">
        <v>8</v>
      </c>
      <c r="B18" s="139"/>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4">+SUM(F18:AJ18)</f>
        <v>0</v>
      </c>
      <c r="AL18" s="71">
        <f t="shared" ref="AL18" si="5">IF($AK$3="４週",AK18/4,AK18/(DAY(EOMONTH($F$9,0))/7))</f>
        <v>0</v>
      </c>
      <c r="AM18" s="298"/>
      <c r="AN18" s="298"/>
      <c r="AP18" s="152"/>
      <c r="AQ18" s="152"/>
      <c r="AR18" s="152"/>
      <c r="AS18" s="152"/>
      <c r="AT18" s="152"/>
      <c r="AU18" s="152"/>
      <c r="AV18" s="152"/>
      <c r="AW18" s="146">
        <f t="shared" si="2"/>
        <v>0</v>
      </c>
    </row>
    <row r="19" spans="1:49" ht="18" customHeight="1">
      <c r="A19" s="74">
        <v>9</v>
      </c>
      <c r="B19" s="139"/>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3"/>
        <v>0</v>
      </c>
      <c r="AM19" s="298"/>
      <c r="AN19" s="298"/>
      <c r="AP19" s="152"/>
      <c r="AQ19" s="152"/>
      <c r="AR19" s="152"/>
      <c r="AS19" s="152"/>
      <c r="AT19" s="152"/>
      <c r="AU19" s="152"/>
      <c r="AV19" s="152"/>
      <c r="AW19" s="146">
        <f t="shared" si="2"/>
        <v>0</v>
      </c>
    </row>
    <row r="20" spans="1:49" ht="18" customHeight="1">
      <c r="A20" s="74">
        <v>10</v>
      </c>
      <c r="B20" s="139"/>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3"/>
        <v>0</v>
      </c>
      <c r="AM20" s="298"/>
      <c r="AN20" s="298"/>
      <c r="AP20" s="152"/>
      <c r="AQ20" s="152"/>
      <c r="AR20" s="152"/>
      <c r="AS20" s="152"/>
      <c r="AT20" s="152"/>
      <c r="AU20" s="152"/>
      <c r="AV20" s="152"/>
      <c r="AW20" s="146">
        <f t="shared" si="2"/>
        <v>0</v>
      </c>
    </row>
    <row r="21" spans="1:49" ht="18" customHeight="1">
      <c r="A21" s="74">
        <v>11</v>
      </c>
      <c r="B21" s="139"/>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3"/>
        <v>0</v>
      </c>
      <c r="AM21" s="298"/>
      <c r="AN21" s="298"/>
      <c r="AP21" s="152"/>
      <c r="AQ21" s="152"/>
      <c r="AR21" s="152"/>
      <c r="AS21" s="152"/>
      <c r="AT21" s="152"/>
      <c r="AU21" s="152"/>
      <c r="AV21" s="152"/>
      <c r="AW21" s="146">
        <f t="shared" si="2"/>
        <v>0</v>
      </c>
    </row>
    <row r="22" spans="1:49" ht="18" customHeight="1">
      <c r="A22" s="74">
        <v>12</v>
      </c>
      <c r="B22" s="139"/>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3"/>
        <v>0</v>
      </c>
      <c r="AM22" s="298"/>
      <c r="AN22" s="298"/>
      <c r="AP22" s="152"/>
      <c r="AQ22" s="152"/>
      <c r="AR22" s="152"/>
      <c r="AS22" s="152"/>
      <c r="AT22" s="152"/>
      <c r="AU22" s="152"/>
      <c r="AV22" s="152"/>
      <c r="AW22" s="146">
        <f t="shared" si="2"/>
        <v>0</v>
      </c>
    </row>
    <row r="23" spans="1:49" ht="18" customHeight="1">
      <c r="A23" s="74">
        <v>13</v>
      </c>
      <c r="B23" s="139"/>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3"/>
        <v>0</v>
      </c>
      <c r="AM23" s="298"/>
      <c r="AN23" s="298"/>
      <c r="AP23" s="152"/>
      <c r="AQ23" s="152"/>
      <c r="AR23" s="152"/>
      <c r="AS23" s="152"/>
      <c r="AT23" s="152"/>
      <c r="AU23" s="152"/>
      <c r="AV23" s="152"/>
      <c r="AW23" s="146">
        <f t="shared" si="2"/>
        <v>0</v>
      </c>
    </row>
    <row r="24" spans="1:49" ht="18" customHeight="1">
      <c r="A24" s="74">
        <v>14</v>
      </c>
      <c r="B24" s="139"/>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3"/>
        <v>0</v>
      </c>
      <c r="AM24" s="298"/>
      <c r="AN24" s="298"/>
      <c r="AP24" s="152"/>
      <c r="AQ24" s="152"/>
      <c r="AR24" s="152"/>
      <c r="AS24" s="152"/>
      <c r="AT24" s="152"/>
      <c r="AU24" s="152"/>
      <c r="AV24" s="152"/>
      <c r="AW24" s="146">
        <f t="shared" si="2"/>
        <v>0</v>
      </c>
    </row>
    <row r="25" spans="1:49" ht="18" customHeight="1">
      <c r="A25" s="74">
        <v>15</v>
      </c>
      <c r="B25" s="139"/>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3"/>
        <v>0</v>
      </c>
      <c r="AM25" s="298"/>
      <c r="AN25" s="298"/>
      <c r="AP25" s="152"/>
      <c r="AQ25" s="152"/>
      <c r="AR25" s="152"/>
      <c r="AS25" s="152"/>
      <c r="AT25" s="152"/>
      <c r="AU25" s="152"/>
      <c r="AV25" s="152"/>
      <c r="AW25" s="146">
        <f t="shared" si="2"/>
        <v>0</v>
      </c>
    </row>
    <row r="26" spans="1:49" ht="18" customHeight="1">
      <c r="A26" s="74">
        <v>16</v>
      </c>
      <c r="B26" s="139"/>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3"/>
        <v>0</v>
      </c>
      <c r="AM26" s="298"/>
      <c r="AN26" s="298"/>
      <c r="AP26" s="152"/>
      <c r="AQ26" s="152"/>
      <c r="AR26" s="152"/>
      <c r="AS26" s="152"/>
      <c r="AT26" s="152"/>
      <c r="AU26" s="152"/>
      <c r="AV26" s="152"/>
      <c r="AW26" s="146">
        <f t="shared" si="2"/>
        <v>0</v>
      </c>
    </row>
    <row r="27" spans="1:49" ht="18" customHeight="1">
      <c r="A27" s="74">
        <v>17</v>
      </c>
      <c r="B27" s="139"/>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3"/>
        <v>0</v>
      </c>
      <c r="AM27" s="298"/>
      <c r="AN27" s="298"/>
      <c r="AP27" s="152"/>
      <c r="AQ27" s="152"/>
      <c r="AR27" s="152"/>
      <c r="AS27" s="152"/>
      <c r="AT27" s="152"/>
      <c r="AU27" s="152"/>
      <c r="AV27" s="152"/>
      <c r="AW27" s="146">
        <f t="shared" si="2"/>
        <v>0</v>
      </c>
    </row>
    <row r="28" spans="1:49" ht="18" customHeight="1">
      <c r="A28" s="74">
        <v>18</v>
      </c>
      <c r="B28" s="139"/>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3"/>
        <v>0</v>
      </c>
      <c r="AM28" s="298"/>
      <c r="AN28" s="298"/>
      <c r="AP28" s="152"/>
      <c r="AQ28" s="152"/>
      <c r="AR28" s="152"/>
      <c r="AS28" s="152"/>
      <c r="AT28" s="152"/>
      <c r="AU28" s="152"/>
      <c r="AV28" s="152"/>
      <c r="AW28" s="146">
        <f t="shared" si="2"/>
        <v>0</v>
      </c>
    </row>
    <row r="29" spans="1:49" ht="18" customHeight="1">
      <c r="A29" s="74">
        <v>19</v>
      </c>
      <c r="B29" s="139"/>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3"/>
        <v>0</v>
      </c>
      <c r="AM29" s="298"/>
      <c r="AN29" s="298"/>
      <c r="AP29" s="152"/>
      <c r="AQ29" s="152"/>
      <c r="AR29" s="152"/>
      <c r="AS29" s="152"/>
      <c r="AT29" s="152"/>
      <c r="AU29" s="152"/>
      <c r="AV29" s="152"/>
      <c r="AW29" s="146">
        <f t="shared" si="2"/>
        <v>0</v>
      </c>
    </row>
    <row r="30" spans="1:49" ht="18" customHeight="1">
      <c r="A30" s="74">
        <v>20</v>
      </c>
      <c r="B30" s="139"/>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3"/>
        <v>0</v>
      </c>
      <c r="AM30" s="298"/>
      <c r="AN30" s="298"/>
      <c r="AP30" s="152"/>
      <c r="AQ30" s="152"/>
      <c r="AR30" s="152"/>
      <c r="AS30" s="152"/>
      <c r="AT30" s="152"/>
      <c r="AU30" s="152"/>
      <c r="AV30" s="152"/>
      <c r="AW30" s="146">
        <f t="shared" si="2"/>
        <v>0</v>
      </c>
    </row>
    <row r="31" spans="1:49" ht="18" customHeight="1">
      <c r="A31" s="295" t="s">
        <v>116</v>
      </c>
      <c r="B31" s="296"/>
      <c r="C31" s="296"/>
      <c r="D31" s="296"/>
      <c r="E31" s="296"/>
      <c r="F31" s="72">
        <f t="shared" ref="F31:AJ31" si="6">+SUM(F11:F30)</f>
        <v>0</v>
      </c>
      <c r="G31" s="72">
        <f t="shared" si="6"/>
        <v>0</v>
      </c>
      <c r="H31" s="72">
        <f t="shared" si="6"/>
        <v>0</v>
      </c>
      <c r="I31" s="72">
        <f t="shared" si="6"/>
        <v>0</v>
      </c>
      <c r="J31" s="72">
        <f t="shared" si="6"/>
        <v>0</v>
      </c>
      <c r="K31" s="72">
        <f t="shared" si="6"/>
        <v>0</v>
      </c>
      <c r="L31" s="72">
        <f t="shared" si="6"/>
        <v>0</v>
      </c>
      <c r="M31" s="72">
        <f t="shared" si="6"/>
        <v>0</v>
      </c>
      <c r="N31" s="72">
        <f t="shared" si="6"/>
        <v>0</v>
      </c>
      <c r="O31" s="72">
        <f t="shared" si="6"/>
        <v>0</v>
      </c>
      <c r="P31" s="72">
        <f t="shared" si="6"/>
        <v>0</v>
      </c>
      <c r="Q31" s="72">
        <f t="shared" si="6"/>
        <v>0</v>
      </c>
      <c r="R31" s="72">
        <f t="shared" si="6"/>
        <v>0</v>
      </c>
      <c r="S31" s="72">
        <f t="shared" si="6"/>
        <v>0</v>
      </c>
      <c r="T31" s="72">
        <f t="shared" si="6"/>
        <v>0</v>
      </c>
      <c r="U31" s="72">
        <f t="shared" si="6"/>
        <v>0</v>
      </c>
      <c r="V31" s="72">
        <f t="shared" si="6"/>
        <v>0</v>
      </c>
      <c r="W31" s="72">
        <f t="shared" si="6"/>
        <v>0</v>
      </c>
      <c r="X31" s="72">
        <f t="shared" si="6"/>
        <v>0</v>
      </c>
      <c r="Y31" s="72">
        <f t="shared" si="6"/>
        <v>0</v>
      </c>
      <c r="Z31" s="72">
        <f t="shared" si="6"/>
        <v>0</v>
      </c>
      <c r="AA31" s="72">
        <f t="shared" si="6"/>
        <v>0</v>
      </c>
      <c r="AB31" s="72">
        <f t="shared" si="6"/>
        <v>0</v>
      </c>
      <c r="AC31" s="72">
        <f t="shared" si="6"/>
        <v>0</v>
      </c>
      <c r="AD31" s="72">
        <f t="shared" si="6"/>
        <v>0</v>
      </c>
      <c r="AE31" s="72">
        <f t="shared" si="6"/>
        <v>0</v>
      </c>
      <c r="AF31" s="72">
        <f t="shared" si="6"/>
        <v>0</v>
      </c>
      <c r="AG31" s="72">
        <f t="shared" si="6"/>
        <v>0</v>
      </c>
      <c r="AH31" s="72">
        <f t="shared" si="6"/>
        <v>0</v>
      </c>
      <c r="AI31" s="72">
        <f t="shared" si="6"/>
        <v>0</v>
      </c>
      <c r="AJ31" s="72">
        <f t="shared" si="6"/>
        <v>0</v>
      </c>
      <c r="AK31" s="70">
        <f t="shared" si="1"/>
        <v>0</v>
      </c>
      <c r="AL31" s="71">
        <f>IF($AK$3="４週",AK31/4,AK31/(DAY(EOMONTH($F$9,0))/7))</f>
        <v>0</v>
      </c>
      <c r="AM31" s="294"/>
      <c r="AN31" s="294"/>
    </row>
    <row r="32" spans="1:49" ht="18" customHeight="1">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4"/>
      <c r="AN32" s="294"/>
    </row>
    <row r="33" spans="1:5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c r="AO33"/>
      <c r="AP33"/>
    </row>
    <row r="34" spans="1:5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O34" s="117"/>
      <c r="AP34" s="117"/>
      <c r="AQ34" s="118"/>
      <c r="AR34" s="118"/>
      <c r="AS34" s="118"/>
      <c r="AT34" s="118"/>
      <c r="AU34" s="118"/>
      <c r="AV34" s="118"/>
      <c r="AW34" s="118"/>
      <c r="AX34" s="118"/>
    </row>
    <row r="35" spans="1:53" ht="21" customHeight="1">
      <c r="A35" s="68" t="s">
        <v>210</v>
      </c>
      <c r="B35" s="67"/>
      <c r="C35" s="67"/>
      <c r="D35" s="67"/>
      <c r="E35" s="67"/>
      <c r="F35" s="67"/>
      <c r="G35" s="60"/>
      <c r="H35" s="60"/>
      <c r="I35" s="60"/>
      <c r="J35" s="60"/>
      <c r="K35" s="60"/>
      <c r="L35" s="60"/>
      <c r="M35" s="60"/>
      <c r="N35" s="60"/>
      <c r="O35" s="60"/>
      <c r="AM35" s="67"/>
      <c r="AN35" s="62"/>
      <c r="AO35"/>
      <c r="AP35"/>
    </row>
    <row r="36" spans="1:53" ht="24.95" customHeight="1">
      <c r="A36" s="286"/>
      <c r="B36" s="286"/>
      <c r="C36" s="286"/>
      <c r="D36" s="98">
        <v>4</v>
      </c>
      <c r="E36" s="98">
        <v>5</v>
      </c>
      <c r="F36" s="357">
        <v>6</v>
      </c>
      <c r="G36" s="357"/>
      <c r="H36" s="357"/>
      <c r="I36" s="357">
        <v>7</v>
      </c>
      <c r="J36" s="357"/>
      <c r="K36" s="357"/>
      <c r="L36" s="357">
        <v>8</v>
      </c>
      <c r="M36" s="357"/>
      <c r="N36" s="357"/>
      <c r="O36" s="357">
        <v>9</v>
      </c>
      <c r="P36" s="357"/>
      <c r="Q36" s="357"/>
      <c r="R36" s="357">
        <v>10</v>
      </c>
      <c r="S36" s="357"/>
      <c r="T36" s="357"/>
      <c r="U36" s="357">
        <v>11</v>
      </c>
      <c r="V36" s="357"/>
      <c r="W36" s="357"/>
      <c r="X36" s="357">
        <v>12</v>
      </c>
      <c r="Y36" s="357"/>
      <c r="Z36" s="357"/>
      <c r="AA36" s="357">
        <v>1</v>
      </c>
      <c r="AB36" s="357"/>
      <c r="AC36" s="357"/>
      <c r="AD36" s="357">
        <v>2</v>
      </c>
      <c r="AE36" s="357"/>
      <c r="AF36" s="357"/>
      <c r="AG36" s="357">
        <v>3</v>
      </c>
      <c r="AH36" s="357"/>
      <c r="AI36" s="357"/>
      <c r="AJ36" s="286" t="s">
        <v>211</v>
      </c>
      <c r="AK36" s="286"/>
      <c r="AL36" s="82" t="s">
        <v>212</v>
      </c>
      <c r="AM36" s="395" t="s">
        <v>289</v>
      </c>
      <c r="AN36" s="396"/>
      <c r="AO36" s="117"/>
      <c r="AP36" s="399" t="s">
        <v>365</v>
      </c>
      <c r="AQ36" s="400"/>
      <c r="AR36" s="400"/>
      <c r="AS36" s="400"/>
      <c r="AT36" s="400"/>
      <c r="AU36" s="400"/>
      <c r="AV36" s="400"/>
      <c r="AW36" s="401"/>
      <c r="AX36" s="118"/>
      <c r="AY36"/>
      <c r="AZ36"/>
      <c r="BA36"/>
    </row>
    <row r="37" spans="1:53" ht="21.95" customHeight="1">
      <c r="A37" s="355" t="s">
        <v>219</v>
      </c>
      <c r="B37" s="355"/>
      <c r="C37" s="355"/>
      <c r="D37" s="123">
        <f>SUM(D38,D39,D40,D41,D43,D45)</f>
        <v>1840</v>
      </c>
      <c r="E37" s="123">
        <f>SUM(E38,E39,E40,E41,E43,E45)</f>
        <v>1726</v>
      </c>
      <c r="F37" s="388">
        <f>SUM(F38,F39,F40,F41,F43,F45)</f>
        <v>1840</v>
      </c>
      <c r="G37" s="389"/>
      <c r="H37" s="390"/>
      <c r="I37" s="388">
        <f>SUM(I38,I39,I40,I41,I43,I45)</f>
        <v>1932</v>
      </c>
      <c r="J37" s="389">
        <f t="shared" ref="J37:AI37" si="7">SUM(J38,J39,J40,J41,J43,J45)</f>
        <v>0</v>
      </c>
      <c r="K37" s="390">
        <f t="shared" si="7"/>
        <v>0</v>
      </c>
      <c r="L37" s="388">
        <f>SUM(L38,L39,L40,L41,L43,L45)</f>
        <v>1932</v>
      </c>
      <c r="M37" s="389"/>
      <c r="N37" s="390"/>
      <c r="O37" s="388">
        <f>SUM(O38,O39,O40,O41,O43,O45)</f>
        <v>1748</v>
      </c>
      <c r="P37" s="389"/>
      <c r="Q37" s="390"/>
      <c r="R37" s="388">
        <f>SUM(R38,R39,R40,R41,R43,R45)</f>
        <v>1840</v>
      </c>
      <c r="S37" s="389"/>
      <c r="T37" s="390"/>
      <c r="U37" s="388">
        <f>SUM(U38,U39,U40,U41,U43,U45)</f>
        <v>1840</v>
      </c>
      <c r="V37" s="389">
        <f t="shared" si="7"/>
        <v>0</v>
      </c>
      <c r="W37" s="390">
        <f t="shared" si="7"/>
        <v>0</v>
      </c>
      <c r="X37" s="388">
        <f>SUM(X38,X39,X40,X41,X43,X45)</f>
        <v>1748</v>
      </c>
      <c r="Y37" s="389">
        <f t="shared" si="7"/>
        <v>0</v>
      </c>
      <c r="Z37" s="390">
        <f t="shared" si="7"/>
        <v>0</v>
      </c>
      <c r="AA37" s="388">
        <f>SUM(AA38,AA39,AA40,AA41,AA43,AA45)</f>
        <v>1748</v>
      </c>
      <c r="AB37" s="389">
        <f t="shared" si="7"/>
        <v>0</v>
      </c>
      <c r="AC37" s="390">
        <f t="shared" si="7"/>
        <v>0</v>
      </c>
      <c r="AD37" s="388">
        <f>SUM(AD38,AD39,AD40,AD41,AD43,AD45)</f>
        <v>1748</v>
      </c>
      <c r="AE37" s="389">
        <f t="shared" si="7"/>
        <v>0</v>
      </c>
      <c r="AF37" s="390">
        <f t="shared" si="7"/>
        <v>0</v>
      </c>
      <c r="AG37" s="388">
        <f>SUM(AG38,AG39,AG40,AG41,AG43,AG45)</f>
        <v>1840</v>
      </c>
      <c r="AH37" s="389">
        <f t="shared" si="7"/>
        <v>0</v>
      </c>
      <c r="AI37" s="390">
        <f t="shared" si="7"/>
        <v>0</v>
      </c>
      <c r="AJ37" s="299">
        <f>SUM(D37:AI37)</f>
        <v>21782</v>
      </c>
      <c r="AK37" s="299"/>
      <c r="AL37" s="108">
        <f>ROUNDUP(AJ37/AJ47,1)</f>
        <v>92</v>
      </c>
      <c r="AM37" s="393"/>
      <c r="AN37" s="394"/>
      <c r="AO37"/>
      <c r="AP37" s="153"/>
      <c r="AQ37" s="154"/>
      <c r="AR37" s="154"/>
      <c r="AS37" s="154"/>
      <c r="AT37" s="154"/>
      <c r="AU37" s="154"/>
      <c r="AV37" s="154"/>
      <c r="AW37" s="155"/>
      <c r="AY37"/>
      <c r="AZ37"/>
      <c r="BA37"/>
    </row>
    <row r="38" spans="1:53" ht="21.95" customHeight="1">
      <c r="A38" s="306" t="s">
        <v>290</v>
      </c>
      <c r="B38" s="307"/>
      <c r="C38" s="308"/>
      <c r="D38" s="69">
        <v>50</v>
      </c>
      <c r="E38" s="69">
        <v>45</v>
      </c>
      <c r="F38" s="356">
        <v>50</v>
      </c>
      <c r="G38" s="356"/>
      <c r="H38" s="356"/>
      <c r="I38" s="356">
        <v>50</v>
      </c>
      <c r="J38" s="356"/>
      <c r="K38" s="356"/>
      <c r="L38" s="356">
        <v>50</v>
      </c>
      <c r="M38" s="356"/>
      <c r="N38" s="356"/>
      <c r="O38" s="356">
        <v>45</v>
      </c>
      <c r="P38" s="356"/>
      <c r="Q38" s="356"/>
      <c r="R38" s="356">
        <v>50</v>
      </c>
      <c r="S38" s="356"/>
      <c r="T38" s="356"/>
      <c r="U38" s="356">
        <v>50</v>
      </c>
      <c r="V38" s="356"/>
      <c r="W38" s="356"/>
      <c r="X38" s="356">
        <v>45</v>
      </c>
      <c r="Y38" s="356"/>
      <c r="Z38" s="356"/>
      <c r="AA38" s="356">
        <v>45</v>
      </c>
      <c r="AB38" s="356"/>
      <c r="AC38" s="356"/>
      <c r="AD38" s="356">
        <v>45</v>
      </c>
      <c r="AE38" s="356"/>
      <c r="AF38" s="356"/>
      <c r="AG38" s="356">
        <v>50</v>
      </c>
      <c r="AH38" s="356"/>
      <c r="AI38" s="356"/>
      <c r="AJ38" s="299">
        <f>SUM(D38:AI38)</f>
        <v>575</v>
      </c>
      <c r="AK38" s="299"/>
      <c r="AL38" s="108">
        <f t="shared" ref="AL38:AL46" si="8">ROUNDUP(AJ38/$AJ$47,1)</f>
        <v>2.5</v>
      </c>
      <c r="AM38" s="393"/>
      <c r="AN38" s="394"/>
      <c r="AP38" s="156"/>
      <c r="AW38" s="157"/>
      <c r="AY38"/>
      <c r="AZ38"/>
      <c r="BA38"/>
    </row>
    <row r="39" spans="1:53" ht="21.95" customHeight="1">
      <c r="A39" s="306" t="s">
        <v>220</v>
      </c>
      <c r="B39" s="307"/>
      <c r="C39" s="308"/>
      <c r="D39" s="69">
        <v>50</v>
      </c>
      <c r="E39" s="69">
        <v>50</v>
      </c>
      <c r="F39" s="356">
        <v>50</v>
      </c>
      <c r="G39" s="356"/>
      <c r="H39" s="356"/>
      <c r="I39" s="356">
        <v>55</v>
      </c>
      <c r="J39" s="356"/>
      <c r="K39" s="356"/>
      <c r="L39" s="356">
        <v>55</v>
      </c>
      <c r="M39" s="356"/>
      <c r="N39" s="356"/>
      <c r="O39" s="356">
        <v>50</v>
      </c>
      <c r="P39" s="356"/>
      <c r="Q39" s="356"/>
      <c r="R39" s="356">
        <v>50</v>
      </c>
      <c r="S39" s="356"/>
      <c r="T39" s="356"/>
      <c r="U39" s="356">
        <v>50</v>
      </c>
      <c r="V39" s="356"/>
      <c r="W39" s="356"/>
      <c r="X39" s="356">
        <v>50</v>
      </c>
      <c r="Y39" s="356"/>
      <c r="Z39" s="356"/>
      <c r="AA39" s="356">
        <v>50</v>
      </c>
      <c r="AB39" s="356"/>
      <c r="AC39" s="356"/>
      <c r="AD39" s="356">
        <v>50</v>
      </c>
      <c r="AE39" s="356"/>
      <c r="AF39" s="356"/>
      <c r="AG39" s="356">
        <v>50</v>
      </c>
      <c r="AH39" s="356"/>
      <c r="AI39" s="356"/>
      <c r="AJ39" s="299">
        <f>SUM(D39:AI39)</f>
        <v>610</v>
      </c>
      <c r="AK39" s="299"/>
      <c r="AL39" s="108">
        <f t="shared" si="8"/>
        <v>2.6</v>
      </c>
      <c r="AM39" s="393"/>
      <c r="AN39" s="394"/>
      <c r="AP39" s="156" t="s">
        <v>361</v>
      </c>
      <c r="AW39" s="157"/>
      <c r="AY39"/>
      <c r="AZ39"/>
      <c r="BA39"/>
    </row>
    <row r="40" spans="1:53" ht="21.95" customHeight="1">
      <c r="A40" s="306" t="s">
        <v>221</v>
      </c>
      <c r="B40" s="307"/>
      <c r="C40" s="308"/>
      <c r="D40" s="69">
        <v>100</v>
      </c>
      <c r="E40" s="69">
        <v>95</v>
      </c>
      <c r="F40" s="356">
        <v>100</v>
      </c>
      <c r="G40" s="356"/>
      <c r="H40" s="356"/>
      <c r="I40" s="356">
        <v>105</v>
      </c>
      <c r="J40" s="356"/>
      <c r="K40" s="356"/>
      <c r="L40" s="356">
        <v>105</v>
      </c>
      <c r="M40" s="356"/>
      <c r="N40" s="356"/>
      <c r="O40" s="356">
        <v>95</v>
      </c>
      <c r="P40" s="356"/>
      <c r="Q40" s="356"/>
      <c r="R40" s="356">
        <v>100</v>
      </c>
      <c r="S40" s="356"/>
      <c r="T40" s="356"/>
      <c r="U40" s="356">
        <v>100</v>
      </c>
      <c r="V40" s="356"/>
      <c r="W40" s="356"/>
      <c r="X40" s="356">
        <v>95</v>
      </c>
      <c r="Y40" s="356"/>
      <c r="Z40" s="356"/>
      <c r="AA40" s="356">
        <v>95</v>
      </c>
      <c r="AB40" s="356"/>
      <c r="AC40" s="356"/>
      <c r="AD40" s="356">
        <v>95</v>
      </c>
      <c r="AE40" s="356"/>
      <c r="AF40" s="356"/>
      <c r="AG40" s="356">
        <v>100</v>
      </c>
      <c r="AH40" s="356"/>
      <c r="AI40" s="356"/>
      <c r="AJ40" s="299">
        <f>SUM(D40:AI40)</f>
        <v>1185</v>
      </c>
      <c r="AK40" s="299"/>
      <c r="AL40" s="108">
        <f t="shared" si="8"/>
        <v>5</v>
      </c>
      <c r="AM40" s="393"/>
      <c r="AN40" s="394"/>
      <c r="AP40" s="156" t="s">
        <v>362</v>
      </c>
      <c r="AW40" s="157"/>
      <c r="AY40"/>
      <c r="AZ40"/>
      <c r="BA40"/>
    </row>
    <row r="41" spans="1:53" ht="21.95" customHeight="1">
      <c r="A41" s="382" t="s">
        <v>222</v>
      </c>
      <c r="B41" s="307"/>
      <c r="C41" s="308"/>
      <c r="D41" s="69">
        <v>100</v>
      </c>
      <c r="E41" s="69">
        <v>95</v>
      </c>
      <c r="F41" s="356">
        <v>100</v>
      </c>
      <c r="G41" s="356"/>
      <c r="H41" s="356"/>
      <c r="I41" s="356">
        <v>105</v>
      </c>
      <c r="J41" s="356"/>
      <c r="K41" s="356"/>
      <c r="L41" s="356">
        <v>105</v>
      </c>
      <c r="M41" s="356"/>
      <c r="N41" s="356"/>
      <c r="O41" s="356">
        <v>95</v>
      </c>
      <c r="P41" s="356"/>
      <c r="Q41" s="356"/>
      <c r="R41" s="356">
        <v>100</v>
      </c>
      <c r="S41" s="356"/>
      <c r="T41" s="356"/>
      <c r="U41" s="356">
        <v>100</v>
      </c>
      <c r="V41" s="356"/>
      <c r="W41" s="356"/>
      <c r="X41" s="356">
        <v>95</v>
      </c>
      <c r="Y41" s="356"/>
      <c r="Z41" s="356"/>
      <c r="AA41" s="356">
        <v>95</v>
      </c>
      <c r="AB41" s="356"/>
      <c r="AC41" s="356"/>
      <c r="AD41" s="356">
        <v>95</v>
      </c>
      <c r="AE41" s="356"/>
      <c r="AF41" s="356"/>
      <c r="AG41" s="356">
        <v>100</v>
      </c>
      <c r="AH41" s="356"/>
      <c r="AI41" s="356"/>
      <c r="AJ41" s="299">
        <f t="shared" ref="AJ41:AJ45" si="9">SUM(D41:AI41)</f>
        <v>1185</v>
      </c>
      <c r="AK41" s="299"/>
      <c r="AL41" s="108">
        <f t="shared" si="8"/>
        <v>5</v>
      </c>
      <c r="AM41" s="393"/>
      <c r="AN41" s="394"/>
      <c r="AP41" s="156" t="s">
        <v>360</v>
      </c>
      <c r="AW41" s="157"/>
      <c r="AY41"/>
      <c r="AZ41"/>
      <c r="BA41"/>
    </row>
    <row r="42" spans="1:53" s="118" customFormat="1" ht="21.95" customHeight="1">
      <c r="A42" s="124"/>
      <c r="B42" s="383" t="s">
        <v>291</v>
      </c>
      <c r="C42" s="384"/>
      <c r="D42" s="69">
        <v>100</v>
      </c>
      <c r="E42" s="69">
        <v>95</v>
      </c>
      <c r="F42" s="356">
        <v>100</v>
      </c>
      <c r="G42" s="356"/>
      <c r="H42" s="356"/>
      <c r="I42" s="356">
        <v>105</v>
      </c>
      <c r="J42" s="356"/>
      <c r="K42" s="356"/>
      <c r="L42" s="356">
        <v>105</v>
      </c>
      <c r="M42" s="356"/>
      <c r="N42" s="356"/>
      <c r="O42" s="356">
        <v>95</v>
      </c>
      <c r="P42" s="356"/>
      <c r="Q42" s="356"/>
      <c r="R42" s="356">
        <v>100</v>
      </c>
      <c r="S42" s="356"/>
      <c r="T42" s="356"/>
      <c r="U42" s="356">
        <v>100</v>
      </c>
      <c r="V42" s="356"/>
      <c r="W42" s="356"/>
      <c r="X42" s="356">
        <v>95</v>
      </c>
      <c r="Y42" s="356"/>
      <c r="Z42" s="356"/>
      <c r="AA42" s="356">
        <v>95</v>
      </c>
      <c r="AB42" s="356"/>
      <c r="AC42" s="356"/>
      <c r="AD42" s="356">
        <v>95</v>
      </c>
      <c r="AE42" s="356"/>
      <c r="AF42" s="356"/>
      <c r="AG42" s="356">
        <v>100</v>
      </c>
      <c r="AH42" s="356"/>
      <c r="AI42" s="356"/>
      <c r="AJ42" s="299">
        <f>SUM(D42:AI42)</f>
        <v>1185</v>
      </c>
      <c r="AK42" s="299"/>
      <c r="AL42" s="108">
        <f t="shared" si="8"/>
        <v>5</v>
      </c>
      <c r="AM42" s="391">
        <f>ROUNDUP($AJ$42/$AJ$47,1)</f>
        <v>5</v>
      </c>
      <c r="AN42" s="392"/>
      <c r="AO42" s="59"/>
      <c r="AP42" s="156"/>
      <c r="AQ42" s="59"/>
      <c r="AR42" s="59"/>
      <c r="AS42" s="59"/>
      <c r="AT42" s="59"/>
      <c r="AU42" s="59"/>
      <c r="AV42" s="59"/>
      <c r="AW42" s="157"/>
      <c r="AX42" s="59"/>
      <c r="AY42" s="117"/>
      <c r="AZ42" s="117"/>
      <c r="BA42" s="117"/>
    </row>
    <row r="43" spans="1:53" ht="21.95" customHeight="1">
      <c r="A43" s="382" t="s">
        <v>223</v>
      </c>
      <c r="B43" s="307"/>
      <c r="C43" s="308"/>
      <c r="D43" s="69">
        <v>140</v>
      </c>
      <c r="E43" s="69">
        <v>131</v>
      </c>
      <c r="F43" s="356">
        <v>140</v>
      </c>
      <c r="G43" s="356"/>
      <c r="H43" s="356"/>
      <c r="I43" s="356">
        <v>147</v>
      </c>
      <c r="J43" s="356"/>
      <c r="K43" s="356"/>
      <c r="L43" s="356">
        <v>147</v>
      </c>
      <c r="M43" s="356"/>
      <c r="N43" s="356"/>
      <c r="O43" s="356">
        <v>133</v>
      </c>
      <c r="P43" s="356"/>
      <c r="Q43" s="356"/>
      <c r="R43" s="356">
        <v>140</v>
      </c>
      <c r="S43" s="356"/>
      <c r="T43" s="356"/>
      <c r="U43" s="356">
        <v>140</v>
      </c>
      <c r="V43" s="356"/>
      <c r="W43" s="356"/>
      <c r="X43" s="356">
        <v>133</v>
      </c>
      <c r="Y43" s="356"/>
      <c r="Z43" s="356"/>
      <c r="AA43" s="356">
        <v>133</v>
      </c>
      <c r="AB43" s="356"/>
      <c r="AC43" s="356"/>
      <c r="AD43" s="356">
        <v>133</v>
      </c>
      <c r="AE43" s="356"/>
      <c r="AF43" s="356"/>
      <c r="AG43" s="356">
        <v>140</v>
      </c>
      <c r="AH43" s="356"/>
      <c r="AI43" s="356"/>
      <c r="AJ43" s="299">
        <f t="shared" si="9"/>
        <v>1657</v>
      </c>
      <c r="AK43" s="299"/>
      <c r="AL43" s="108">
        <f t="shared" si="8"/>
        <v>7</v>
      </c>
      <c r="AM43" s="393"/>
      <c r="AN43" s="394"/>
      <c r="AP43" s="156"/>
      <c r="AW43" s="157"/>
      <c r="AY43"/>
      <c r="AZ43"/>
      <c r="BA43"/>
    </row>
    <row r="44" spans="1:53" s="118" customFormat="1" ht="21.95" customHeight="1">
      <c r="A44" s="125"/>
      <c r="B44" s="383" t="s">
        <v>292</v>
      </c>
      <c r="C44" s="384"/>
      <c r="D44" s="69">
        <v>140</v>
      </c>
      <c r="E44" s="69">
        <v>131</v>
      </c>
      <c r="F44" s="356">
        <v>140</v>
      </c>
      <c r="G44" s="356"/>
      <c r="H44" s="356"/>
      <c r="I44" s="356">
        <v>147</v>
      </c>
      <c r="J44" s="356"/>
      <c r="K44" s="356"/>
      <c r="L44" s="356">
        <v>147</v>
      </c>
      <c r="M44" s="356"/>
      <c r="N44" s="356"/>
      <c r="O44" s="356">
        <v>133</v>
      </c>
      <c r="P44" s="356"/>
      <c r="Q44" s="356"/>
      <c r="R44" s="356">
        <v>140</v>
      </c>
      <c r="S44" s="356"/>
      <c r="T44" s="356"/>
      <c r="U44" s="356">
        <v>140</v>
      </c>
      <c r="V44" s="356"/>
      <c r="W44" s="356"/>
      <c r="X44" s="356">
        <v>133</v>
      </c>
      <c r="Y44" s="356"/>
      <c r="Z44" s="356"/>
      <c r="AA44" s="356">
        <v>133</v>
      </c>
      <c r="AB44" s="356"/>
      <c r="AC44" s="356"/>
      <c r="AD44" s="356">
        <v>133</v>
      </c>
      <c r="AE44" s="356"/>
      <c r="AF44" s="356"/>
      <c r="AG44" s="356">
        <v>140</v>
      </c>
      <c r="AH44" s="356"/>
      <c r="AI44" s="356"/>
      <c r="AJ44" s="299">
        <f>SUM(D44:AI44)</f>
        <v>1657</v>
      </c>
      <c r="AK44" s="299"/>
      <c r="AL44" s="108">
        <f t="shared" si="8"/>
        <v>7</v>
      </c>
      <c r="AM44" s="391">
        <f>ROUNDUP($AJ$44/$AJ$47,1)</f>
        <v>7</v>
      </c>
      <c r="AN44" s="392"/>
      <c r="AO44" s="59"/>
      <c r="AP44" s="156"/>
      <c r="AQ44" s="59"/>
      <c r="AR44" s="59"/>
      <c r="AS44" s="59"/>
      <c r="AT44" s="59"/>
      <c r="AU44" s="59"/>
      <c r="AV44" s="59"/>
      <c r="AW44" s="157"/>
      <c r="AX44" s="59"/>
      <c r="AY44" s="117"/>
      <c r="AZ44" s="117"/>
      <c r="BA44" s="117"/>
    </row>
    <row r="45" spans="1:53" ht="21.95" customHeight="1">
      <c r="A45" s="382" t="s">
        <v>224</v>
      </c>
      <c r="B45" s="307"/>
      <c r="C45" s="308"/>
      <c r="D45" s="69">
        <v>1400</v>
      </c>
      <c r="E45" s="69">
        <v>1310</v>
      </c>
      <c r="F45" s="356">
        <v>1400</v>
      </c>
      <c r="G45" s="356"/>
      <c r="H45" s="356"/>
      <c r="I45" s="356">
        <v>1470</v>
      </c>
      <c r="J45" s="356"/>
      <c r="K45" s="356"/>
      <c r="L45" s="356">
        <v>1470</v>
      </c>
      <c r="M45" s="356"/>
      <c r="N45" s="356"/>
      <c r="O45" s="356">
        <v>1330</v>
      </c>
      <c r="P45" s="356"/>
      <c r="Q45" s="356"/>
      <c r="R45" s="356">
        <v>1400</v>
      </c>
      <c r="S45" s="356"/>
      <c r="T45" s="356"/>
      <c r="U45" s="356">
        <v>1400</v>
      </c>
      <c r="V45" s="356"/>
      <c r="W45" s="356"/>
      <c r="X45" s="356">
        <v>1330</v>
      </c>
      <c r="Y45" s="356"/>
      <c r="Z45" s="356"/>
      <c r="AA45" s="356">
        <v>1330</v>
      </c>
      <c r="AB45" s="356"/>
      <c r="AC45" s="356"/>
      <c r="AD45" s="356">
        <v>1330</v>
      </c>
      <c r="AE45" s="356"/>
      <c r="AF45" s="356"/>
      <c r="AG45" s="356">
        <v>1400</v>
      </c>
      <c r="AH45" s="356"/>
      <c r="AI45" s="356"/>
      <c r="AJ45" s="299">
        <f t="shared" si="9"/>
        <v>16570</v>
      </c>
      <c r="AK45" s="299"/>
      <c r="AL45" s="108">
        <f t="shared" si="8"/>
        <v>70</v>
      </c>
      <c r="AM45" s="393"/>
      <c r="AN45" s="394"/>
      <c r="AP45" s="156"/>
      <c r="AW45" s="157"/>
      <c r="AY45"/>
      <c r="AZ45"/>
      <c r="BA45"/>
    </row>
    <row r="46" spans="1:53" s="118" customFormat="1" ht="21.95" customHeight="1">
      <c r="A46" s="124"/>
      <c r="B46" s="383" t="s">
        <v>291</v>
      </c>
      <c r="C46" s="384"/>
      <c r="D46" s="69">
        <v>1400</v>
      </c>
      <c r="E46" s="69">
        <v>1310</v>
      </c>
      <c r="F46" s="356">
        <v>1400</v>
      </c>
      <c r="G46" s="356"/>
      <c r="H46" s="356"/>
      <c r="I46" s="356">
        <v>1470</v>
      </c>
      <c r="J46" s="356"/>
      <c r="K46" s="356"/>
      <c r="L46" s="356">
        <v>1470</v>
      </c>
      <c r="M46" s="356"/>
      <c r="N46" s="356"/>
      <c r="O46" s="356">
        <v>1330</v>
      </c>
      <c r="P46" s="356"/>
      <c r="Q46" s="356"/>
      <c r="R46" s="356">
        <v>1400</v>
      </c>
      <c r="S46" s="356"/>
      <c r="T46" s="356"/>
      <c r="U46" s="356">
        <v>1400</v>
      </c>
      <c r="V46" s="356"/>
      <c r="W46" s="356"/>
      <c r="X46" s="356">
        <v>1330</v>
      </c>
      <c r="Y46" s="356"/>
      <c r="Z46" s="356"/>
      <c r="AA46" s="356">
        <v>1330</v>
      </c>
      <c r="AB46" s="356"/>
      <c r="AC46" s="356"/>
      <c r="AD46" s="356">
        <v>1330</v>
      </c>
      <c r="AE46" s="356"/>
      <c r="AF46" s="356"/>
      <c r="AG46" s="356">
        <v>1400</v>
      </c>
      <c r="AH46" s="356"/>
      <c r="AI46" s="356"/>
      <c r="AJ46" s="299">
        <f>SUM(D46:AI46)</f>
        <v>16570</v>
      </c>
      <c r="AK46" s="299"/>
      <c r="AL46" s="108">
        <f t="shared" si="8"/>
        <v>70</v>
      </c>
      <c r="AM46" s="391">
        <f>ROUNDUP($AJ$46/$AJ$47,1)</f>
        <v>70</v>
      </c>
      <c r="AN46" s="392"/>
      <c r="AO46" s="59"/>
      <c r="AP46" s="156"/>
      <c r="AQ46" s="59"/>
      <c r="AR46" s="59"/>
      <c r="AS46" s="59"/>
      <c r="AT46" s="59"/>
      <c r="AU46" s="59"/>
      <c r="AV46" s="59"/>
      <c r="AW46" s="157"/>
      <c r="AX46" s="59"/>
      <c r="AY46" s="117"/>
      <c r="AZ46" s="117"/>
      <c r="BA46" s="117"/>
    </row>
    <row r="47" spans="1:53" ht="21.95" customHeight="1">
      <c r="A47" s="355" t="s">
        <v>214</v>
      </c>
      <c r="B47" s="355"/>
      <c r="C47" s="355"/>
      <c r="D47" s="69">
        <v>20</v>
      </c>
      <c r="E47" s="69">
        <v>19</v>
      </c>
      <c r="F47" s="356">
        <v>20</v>
      </c>
      <c r="G47" s="356"/>
      <c r="H47" s="356"/>
      <c r="I47" s="356">
        <v>21</v>
      </c>
      <c r="J47" s="356"/>
      <c r="K47" s="356"/>
      <c r="L47" s="356">
        <v>21</v>
      </c>
      <c r="M47" s="356"/>
      <c r="N47" s="356"/>
      <c r="O47" s="356">
        <v>19</v>
      </c>
      <c r="P47" s="356"/>
      <c r="Q47" s="356"/>
      <c r="R47" s="356">
        <v>20</v>
      </c>
      <c r="S47" s="356"/>
      <c r="T47" s="356"/>
      <c r="U47" s="356">
        <v>20</v>
      </c>
      <c r="V47" s="356"/>
      <c r="W47" s="356"/>
      <c r="X47" s="356">
        <v>19</v>
      </c>
      <c r="Y47" s="356"/>
      <c r="Z47" s="356"/>
      <c r="AA47" s="356">
        <v>19</v>
      </c>
      <c r="AB47" s="356"/>
      <c r="AC47" s="356"/>
      <c r="AD47" s="356">
        <v>19</v>
      </c>
      <c r="AE47" s="356"/>
      <c r="AF47" s="356"/>
      <c r="AG47" s="356">
        <v>20</v>
      </c>
      <c r="AH47" s="356"/>
      <c r="AI47" s="356"/>
      <c r="AJ47" s="299">
        <f>+SUM(D47:AI47)</f>
        <v>237</v>
      </c>
      <c r="AK47" s="299"/>
      <c r="AL47" s="107"/>
      <c r="AM47" s="393"/>
      <c r="AN47" s="394"/>
      <c r="AP47" s="156"/>
      <c r="AW47" s="157"/>
      <c r="AY47"/>
      <c r="AZ47"/>
      <c r="BA47"/>
    </row>
    <row r="48" spans="1:5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c r="AP48" s="156"/>
      <c r="AW48" s="157"/>
    </row>
    <row r="49" spans="1:5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c r="AP49" s="156"/>
      <c r="AW49" s="157"/>
    </row>
    <row r="50" spans="1:50" ht="45" customHeight="1">
      <c r="A50" s="286" t="s">
        <v>170</v>
      </c>
      <c r="B50" s="286"/>
      <c r="C50" s="286" t="s">
        <v>207</v>
      </c>
      <c r="D50" s="286"/>
      <c r="E50" s="285" t="s">
        <v>288</v>
      </c>
      <c r="F50" s="285"/>
      <c r="G50" s="285"/>
      <c r="H50" s="285"/>
      <c r="I50" s="332" t="s">
        <v>293</v>
      </c>
      <c r="J50" s="333"/>
      <c r="K50" s="333"/>
      <c r="L50" s="333"/>
      <c r="M50" s="333"/>
      <c r="N50" s="340"/>
      <c r="O50"/>
      <c r="Q50"/>
      <c r="R50"/>
      <c r="S50"/>
      <c r="T50"/>
      <c r="U50"/>
      <c r="W50" s="67"/>
      <c r="X50" s="60"/>
      <c r="Y50" s="60"/>
      <c r="Z50" s="60"/>
      <c r="AA50" s="60"/>
      <c r="AB50" s="60"/>
      <c r="AC50" s="60"/>
      <c r="AD50" s="60"/>
      <c r="AE50" s="60"/>
      <c r="AF50" s="60"/>
      <c r="AG50" s="60"/>
      <c r="AH50" s="60"/>
      <c r="AI50" s="60"/>
      <c r="AJ50" s="106"/>
      <c r="AK50" s="60"/>
      <c r="AL50" s="67"/>
      <c r="AM50" s="67"/>
      <c r="AN50" s="62"/>
      <c r="AP50" s="156"/>
      <c r="AW50" s="157"/>
    </row>
    <row r="51" spans="1:50" ht="18" customHeight="1">
      <c r="A51" s="285" t="s">
        <v>172</v>
      </c>
      <c r="B51" s="285"/>
      <c r="C51" s="351">
        <f>ROUNDDOWN(IF(AL37&lt;=30,1,1+ROUNDUP((AL37-30)/30,0)),1)</f>
        <v>4</v>
      </c>
      <c r="D51" s="351"/>
      <c r="E51" s="351">
        <f>ROUNDDOWN(AL37/6,1)</f>
        <v>15.3</v>
      </c>
      <c r="F51" s="351"/>
      <c r="G51" s="351"/>
      <c r="H51" s="351"/>
      <c r="I51" s="385">
        <f>ROUNDDOWN($AL$40/9,1)+ROUNDDOWN(($AL$41-$AM$42)/6,1)+ROUNDDOWN($AM$42/12,1)+ROUNDDOWN(($AL$43-$AM$44)/4,1)+ROUNDDOWN($AM$44/8,1)+ROUNDDOWN(($AL$45-$AM$46)/2.5,1)+ROUNDDOWN($AM$46/5,1)</f>
        <v>15.7</v>
      </c>
      <c r="J51" s="385"/>
      <c r="K51" s="385"/>
      <c r="L51" s="385"/>
      <c r="M51" s="385"/>
      <c r="N51" s="385"/>
      <c r="O51"/>
      <c r="Q51"/>
      <c r="R51"/>
      <c r="S51"/>
      <c r="T51"/>
      <c r="U51"/>
      <c r="W51" s="67"/>
      <c r="X51" s="60"/>
      <c r="Y51" s="60"/>
      <c r="Z51" s="60"/>
      <c r="AA51" s="60"/>
      <c r="AB51" s="60"/>
      <c r="AC51" s="60"/>
      <c r="AD51" s="60"/>
      <c r="AE51" s="60"/>
      <c r="AF51" s="60"/>
      <c r="AG51" s="60"/>
      <c r="AH51" s="60"/>
      <c r="AI51" s="60"/>
      <c r="AJ51" s="106"/>
      <c r="AK51" s="60"/>
      <c r="AL51" s="67"/>
      <c r="AM51" s="67"/>
      <c r="AN51" s="62"/>
      <c r="AO51" s="60"/>
      <c r="AP51" s="158"/>
      <c r="AQ51" s="159"/>
      <c r="AR51" s="159"/>
      <c r="AS51" s="159"/>
      <c r="AT51" s="159"/>
      <c r="AU51" s="159"/>
      <c r="AV51" s="159"/>
      <c r="AW51" s="160"/>
      <c r="AX51" s="60"/>
    </row>
    <row r="52" spans="1:5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c r="AO52" s="60"/>
      <c r="AP52" s="62"/>
      <c r="AQ52" s="60"/>
      <c r="AR52" s="60"/>
      <c r="AS52" s="60"/>
      <c r="AT52" s="60"/>
      <c r="AU52" s="60"/>
      <c r="AV52" s="60"/>
      <c r="AW52" s="60"/>
      <c r="AX52" s="60"/>
    </row>
    <row r="53" spans="1:5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c r="AO53" s="60"/>
      <c r="AP53" s="62"/>
      <c r="AQ53" s="60"/>
      <c r="AR53" s="60"/>
      <c r="AS53" s="60"/>
      <c r="AT53" s="60"/>
      <c r="AU53" s="60"/>
      <c r="AV53" s="60"/>
      <c r="AW53" s="60"/>
      <c r="AX53" s="60"/>
    </row>
    <row r="54" spans="1:50" ht="24.95" customHeight="1">
      <c r="A54" s="62"/>
      <c r="B54" s="67"/>
      <c r="C54" s="332" t="str">
        <f>IF(VLOOKUP($AK$1,選択肢!$A$1:$J$32,C59,FALSE)=0,"-",VLOOKUP($AK$1,選択肢!$A$1:$J$32,C59,FALSE))</f>
        <v>管理者</v>
      </c>
      <c r="D54" s="333"/>
      <c r="E54" s="339" t="str">
        <f>IF(VLOOKUP($AK$1,選択肢!$A$1:$J$32,E59,FALSE)=0,"-",VLOOKUP($AK$1,選択肢!$A$1:$J$32,E59,FALSE))</f>
        <v>サービス管理責任者</v>
      </c>
      <c r="F54" s="339"/>
      <c r="G54" s="339"/>
      <c r="H54" s="339"/>
      <c r="I54" s="332" t="str">
        <f>IF(VLOOKUP($AK$1,選択肢!$A$1:$J$32,I59,FALSE)=0,"-",VLOOKUP($AK$1,選択肢!$A$1:$J$32,I59,FALSE))</f>
        <v>世話人</v>
      </c>
      <c r="J54" s="333"/>
      <c r="K54" s="333"/>
      <c r="L54" s="333"/>
      <c r="M54" s="333"/>
      <c r="N54" s="340"/>
      <c r="O54" s="332" t="str">
        <f>IF(VLOOKUP($AK$1,選択肢!$A$1:$J$32,O59,FALSE)=0,"-",VLOOKUP($AK$1,選択肢!$A$1:$J$32,O59,FALSE))</f>
        <v>生活支援員</v>
      </c>
      <c r="P54" s="333"/>
      <c r="Q54" s="333"/>
      <c r="R54" s="333"/>
      <c r="S54" s="333"/>
      <c r="T54" s="340"/>
      <c r="U54" s="332" t="str">
        <f>IF(VLOOKUP($AK$1,選択肢!$A$1:$J$32,U59,FALSE)=0,"-",VLOOKUP($AK$1,選択肢!$A$1:$J$32,U59,FALSE))</f>
        <v>-</v>
      </c>
      <c r="V54" s="333"/>
      <c r="W54" s="333"/>
      <c r="X54" s="333"/>
      <c r="Y54" s="333"/>
      <c r="Z54" s="340"/>
      <c r="AA54" s="332" t="str">
        <f>IF(VLOOKUP($AK$1,選択肢!$A$1:$J$32,AA59,FALSE)=0,"-",VLOOKUP($AK$1,選択肢!$A$1:$J$32,AA59,FALSE))</f>
        <v>-</v>
      </c>
      <c r="AB54" s="333"/>
      <c r="AC54" s="333"/>
      <c r="AD54" s="333"/>
      <c r="AE54" s="333"/>
      <c r="AF54" s="340"/>
      <c r="AG54" s="339" t="str">
        <f>IF(VLOOKUP($AK$1,選択肢!$A$1:$J$32,AG59,FALSE)=0,"-",VLOOKUP($AK$1,選択肢!$A$1:$J$32,AG59,FALSE))</f>
        <v>-</v>
      </c>
      <c r="AH54" s="339"/>
      <c r="AI54" s="339"/>
      <c r="AJ54" s="339"/>
      <c r="AK54" s="339"/>
      <c r="AL54" s="339" t="str">
        <f>IF(VLOOKUP($AK$1,選択肢!$A$1:$J$32,AL59,FALSE)=0,"-",VLOOKUP($AK$1,選択肢!$A$1:$J$32,AL59,FALSE))</f>
        <v>-</v>
      </c>
      <c r="AM54" s="339"/>
      <c r="AN54" s="62"/>
      <c r="AO54" s="60"/>
      <c r="AP54" s="62"/>
      <c r="AQ54" s="60"/>
      <c r="AR54" s="60"/>
      <c r="AS54" s="60"/>
      <c r="AT54" s="60"/>
      <c r="AU54" s="60"/>
      <c r="AV54" s="60"/>
      <c r="AW54" s="60"/>
      <c r="AX54" s="60"/>
    </row>
    <row r="55" spans="1:50" ht="18" customHeight="1">
      <c r="A55" s="62"/>
      <c r="B55" s="67"/>
      <c r="C55" s="102" t="s">
        <v>190</v>
      </c>
      <c r="D55" s="102" t="s">
        <v>191</v>
      </c>
      <c r="E55" s="101" t="s">
        <v>190</v>
      </c>
      <c r="F55" s="338" t="s">
        <v>191</v>
      </c>
      <c r="G55" s="338"/>
      <c r="H55" s="338"/>
      <c r="I55" s="335" t="s">
        <v>190</v>
      </c>
      <c r="J55" s="336"/>
      <c r="K55" s="337"/>
      <c r="L55" s="335" t="s">
        <v>191</v>
      </c>
      <c r="M55" s="336"/>
      <c r="N55" s="337"/>
      <c r="O55" s="335" t="s">
        <v>190</v>
      </c>
      <c r="P55" s="336"/>
      <c r="Q55" s="337"/>
      <c r="R55" s="335" t="s">
        <v>191</v>
      </c>
      <c r="S55" s="336"/>
      <c r="T55" s="337"/>
      <c r="U55" s="335" t="s">
        <v>190</v>
      </c>
      <c r="V55" s="336"/>
      <c r="W55" s="337"/>
      <c r="X55" s="335" t="s">
        <v>191</v>
      </c>
      <c r="Y55" s="336"/>
      <c r="Z55" s="337"/>
      <c r="AA55" s="335" t="s">
        <v>190</v>
      </c>
      <c r="AB55" s="336"/>
      <c r="AC55" s="337"/>
      <c r="AD55" s="335" t="s">
        <v>191</v>
      </c>
      <c r="AE55" s="336"/>
      <c r="AF55" s="337"/>
      <c r="AG55" s="335" t="s">
        <v>190</v>
      </c>
      <c r="AH55" s="336"/>
      <c r="AI55" s="337"/>
      <c r="AJ55" s="335" t="s">
        <v>191</v>
      </c>
      <c r="AK55" s="337"/>
      <c r="AL55" s="101" t="s">
        <v>27</v>
      </c>
      <c r="AM55" s="101" t="s">
        <v>216</v>
      </c>
      <c r="AN55" s="62"/>
      <c r="AP55" s="62"/>
    </row>
    <row r="56" spans="1:50" ht="18" customHeight="1">
      <c r="A56" s="62"/>
      <c r="B56" s="75" t="s">
        <v>192</v>
      </c>
      <c r="C56" s="101">
        <f>COUNTIFS($B$11:$B$30,C$54,$C$11:$C$30,"A",$E$11:$E$30,"*")</f>
        <v>1</v>
      </c>
      <c r="D56" s="101">
        <f>COUNTIFS($B$11:$B$30,C$54,$C$11:$C$30,"B",$E$11:$E$30,"*")</f>
        <v>0</v>
      </c>
      <c r="E56" s="101">
        <f>COUNTIFS($B$11:$B$30,E$54,$C$11:$C$30,"A",$E$11:$E$30,"*")</f>
        <v>0</v>
      </c>
      <c r="F56" s="335">
        <f>COUNTIFS($B$11:$B$30,E$54,$C$11:$C$30,"B",$E$11:$E$30,"*")</f>
        <v>1</v>
      </c>
      <c r="G56" s="336"/>
      <c r="H56" s="337"/>
      <c r="I56" s="335">
        <f>COUNTIFS($B$11:$B$30,I$54,$C$11:$C$30,"A",$E$11:$E$30,"*")</f>
        <v>0</v>
      </c>
      <c r="J56" s="336"/>
      <c r="K56" s="337"/>
      <c r="L56" s="335">
        <f>COUNTIFS($B$11:$B$30,I$54,$C$11:$C$30,"B",$E$11:$E$30,"*")</f>
        <v>0</v>
      </c>
      <c r="M56" s="336"/>
      <c r="N56" s="337"/>
      <c r="O56" s="335">
        <f>COUNTIFS($B$11:$B$30,O$54,$C$11:$C$30,"A",$E$11:$E$30,"*")</f>
        <v>1</v>
      </c>
      <c r="P56" s="336"/>
      <c r="Q56" s="337"/>
      <c r="R56" s="335">
        <f>COUNTIFS($B$11:$B$30,O$54,$C$11:$C$30,"B",$E$11:$E$30,"*")</f>
        <v>0</v>
      </c>
      <c r="S56" s="336"/>
      <c r="T56" s="337"/>
      <c r="U56" s="335">
        <f>COUNTIFS($B$11:$B$30,U$54,$C$11:$C$30,"A",$E$11:$E$30,"*")</f>
        <v>0</v>
      </c>
      <c r="V56" s="336"/>
      <c r="W56" s="337"/>
      <c r="X56" s="335">
        <f>COUNTIFS($B$11:$B$30,U$54,$C$11:$C$30,"B",$E$11:$E$30,"*")</f>
        <v>0</v>
      </c>
      <c r="Y56" s="336"/>
      <c r="Z56" s="337"/>
      <c r="AA56" s="335">
        <f>COUNTIFS($B$11:$B$30,AA$54,$C$11:$C$30,"A",$E$11:$E$30,"*")</f>
        <v>0</v>
      </c>
      <c r="AB56" s="336"/>
      <c r="AC56" s="337"/>
      <c r="AD56" s="335">
        <f>COUNTIFS($B$11:$B$30,AA$54,$C$11:$C$30,"B",$E$11:$E$30,"*")</f>
        <v>0</v>
      </c>
      <c r="AE56" s="336"/>
      <c r="AF56" s="337"/>
      <c r="AG56" s="335">
        <f>COUNTIFS($B$11:$B$30,AG$54,$C$11:$C$30,"A",$E$11:$E$30,"*")</f>
        <v>0</v>
      </c>
      <c r="AH56" s="336"/>
      <c r="AI56" s="337"/>
      <c r="AJ56" s="335">
        <f>COUNTIFS($B$11:$B$30,AG$54,$C$11:$C$30,"B",$E$11:$E$30,"*")</f>
        <v>0</v>
      </c>
      <c r="AK56" s="337"/>
      <c r="AL56" s="101">
        <f>COUNTIFS($B$11:$B$30,AL$54,$C$11:$C$30,"A",$E$11:$E$30,"*")</f>
        <v>0</v>
      </c>
      <c r="AM56" s="101">
        <f>COUNTIFS($B$11:$B$30,AL$54,$C$11:$C$30,"B",$E$11:$E$30,"*")</f>
        <v>0</v>
      </c>
      <c r="AN56" s="62"/>
      <c r="AP56" s="62"/>
    </row>
    <row r="57" spans="1:50" ht="18" customHeight="1">
      <c r="A57" s="62"/>
      <c r="B57" s="82" t="s">
        <v>193</v>
      </c>
      <c r="C57" s="113"/>
      <c r="D57" s="113"/>
      <c r="E57" s="101">
        <f>COUNTIFS($B$11:$B$30,E$54,$C$11:$C$30,"C",$E$11:$E$30,"*")</f>
        <v>0</v>
      </c>
      <c r="F57" s="335">
        <f>COUNTIFS($B$11:$B$30,E$54,$C$11:$C$30,"D",$E$11:$E$30,"*")</f>
        <v>0</v>
      </c>
      <c r="G57" s="336"/>
      <c r="H57" s="337"/>
      <c r="I57" s="335">
        <f>COUNTIFS($B$11:$B$30,I$54,$C$11:$C$30,"C",$E$11:$E$30,"*")</f>
        <v>1</v>
      </c>
      <c r="J57" s="336"/>
      <c r="K57" s="337"/>
      <c r="L57" s="335">
        <f>COUNTIFS($B$11:$B$30,I$54,$C$11:$C$30,"D",$E$11:$E$30,"*")</f>
        <v>0</v>
      </c>
      <c r="M57" s="336"/>
      <c r="N57" s="337"/>
      <c r="O57" s="335">
        <f>COUNTIFS($B$11:$B$30,O$54,$C$11:$C$30,"C",$E$11:$E$30,"*")</f>
        <v>0</v>
      </c>
      <c r="P57" s="336"/>
      <c r="Q57" s="337"/>
      <c r="R57" s="335">
        <f>COUNTIFS($B$11:$B$30,O$54,$C$11:$C$30,"D",$E$11:$E$30,"*")</f>
        <v>0</v>
      </c>
      <c r="S57" s="336"/>
      <c r="T57" s="337"/>
      <c r="U57" s="335">
        <f>COUNTIFS($B$11:$B$30,U$54,$C$11:$C$30,"C",$E$11:$E$30,"*")</f>
        <v>0</v>
      </c>
      <c r="V57" s="336"/>
      <c r="W57" s="337"/>
      <c r="X57" s="335">
        <f>COUNTIFS($B$11:$B$30,U$54,$C$11:$C$30,"D",$E$11:$E$30,"*")</f>
        <v>0</v>
      </c>
      <c r="Y57" s="336"/>
      <c r="Z57" s="337"/>
      <c r="AA57" s="335">
        <f>COUNTIFS($B$11:$B$30,AA$54,$C$11:$C$30,"C",$E$11:$E$30,"*")</f>
        <v>0</v>
      </c>
      <c r="AB57" s="336"/>
      <c r="AC57" s="337"/>
      <c r="AD57" s="335">
        <f>COUNTIFS($B$11:$B$30,AA$54,$C$11:$C$30,"D",$E$11:$E$30,"*")</f>
        <v>0</v>
      </c>
      <c r="AE57" s="336"/>
      <c r="AF57" s="337"/>
      <c r="AG57" s="335">
        <f>COUNTIFS($B$11:$B$30,AG$54,$C$11:$C$30,"C",$E$11:$E$30,"*")</f>
        <v>0</v>
      </c>
      <c r="AH57" s="336"/>
      <c r="AI57" s="337"/>
      <c r="AJ57" s="335">
        <f>COUNTIFS($B$11:$B$30,AG$54,$C$11:$C$30,"D",$E$11:$E$30,"*")</f>
        <v>0</v>
      </c>
      <c r="AK57" s="337"/>
      <c r="AL57" s="101">
        <f>COUNTIFS($B$11:$B$30,AL$54,$C$11:$C$30,"C",$E$11:$E$30,"*")</f>
        <v>0</v>
      </c>
      <c r="AM57" s="101">
        <f>COUNTIFS($B$11:$B$30,AL$54,$C$11:$C$30,"D",$E$11:$E$30,"*")</f>
        <v>0</v>
      </c>
      <c r="AN57" s="62"/>
      <c r="AP57" s="62"/>
    </row>
    <row r="58" spans="1:50" ht="24.95" customHeight="1">
      <c r="A58" s="62"/>
      <c r="B58" s="82" t="s">
        <v>194</v>
      </c>
      <c r="C58" s="386"/>
      <c r="D58" s="387"/>
      <c r="E58" s="332">
        <f>IF($AK$3="４週",SUMIFS($AK$11:$AK$30,$B$11:$B$30,E54)/4/$AH$5,IF($AK$3="歴月",SUMIFS($AK$11:$AK$30,$B$11:$B$30,E54)/$AL$5,"記載する期間を選択してください"))</f>
        <v>0</v>
      </c>
      <c r="F58" s="333"/>
      <c r="G58" s="333"/>
      <c r="H58" s="340"/>
      <c r="I58" s="332">
        <f>IF($AK$3="４週",SUMIFS($AK$11:$AK$30,$B$11:$B$30,I54)/4/$AH$5,IF($AK$3="歴月",SUMIFS($AK$11:$AK$30,$B$11:$B$30,I54)/$AL$5,"記載する期間を選択してください"))</f>
        <v>0</v>
      </c>
      <c r="J58" s="333"/>
      <c r="K58" s="333"/>
      <c r="L58" s="333"/>
      <c r="M58" s="333"/>
      <c r="N58" s="340"/>
      <c r="O58" s="332">
        <f>IF($AK$3="４週",SUMIFS($AK$11:$AK$30,$B$11:$B$30,O54)/4/$AH$5,IF($AK$3="歴月",SUMIFS($AK$11:$AK$30,$B$11:$B$30,O54)/$AL$5,"記載する期間を選択してください"))</f>
        <v>0</v>
      </c>
      <c r="P58" s="333"/>
      <c r="Q58" s="333"/>
      <c r="R58" s="333"/>
      <c r="S58" s="333"/>
      <c r="T58" s="340"/>
      <c r="U58" s="332">
        <f>IF($AK$3="４週",SUMIFS($AK$11:$AK$30,$B$11:$B$30,U54)/4/$AH$5,IF($AK$3="歴月",SUMIFS($AK$11:$AK$30,$B$11:$B$30,U54)/$AL$5,"記載する期間を選択してください"))</f>
        <v>0</v>
      </c>
      <c r="V58" s="333"/>
      <c r="W58" s="333"/>
      <c r="X58" s="333"/>
      <c r="Y58" s="333"/>
      <c r="Z58" s="340"/>
      <c r="AA58" s="332">
        <f>IF($AK$3="４週",SUMIFS($AK$11:$AK$30,$B$11:$B$30,AA54)/4/$AH$5,IF($AK$3="歴月",SUMIFS($AK$11:$AK$30,$B$11:$B$30,AA54)/$AL$5,"記載する期間を選択してください"))</f>
        <v>0</v>
      </c>
      <c r="AB58" s="333"/>
      <c r="AC58" s="333"/>
      <c r="AD58" s="333"/>
      <c r="AE58" s="333"/>
      <c r="AF58" s="340"/>
      <c r="AG58" s="332">
        <f>IF($AK$3="４週",SUMIFS($AK$11:$AK$30,$B$11:$B$30,AG54)/4/$AH$5,IF($AK$3="歴月",SUMIFS($AK$11:$AK$30,$B$11:$B$30,AG54)/$AL$5,"記載する期間を選択してください"))</f>
        <v>0</v>
      </c>
      <c r="AH58" s="333"/>
      <c r="AI58" s="333"/>
      <c r="AJ58" s="333"/>
      <c r="AK58" s="340"/>
      <c r="AL58" s="332">
        <f>IF($AK$3="４週",SUMIFS($AK$11:$AK$30,$B$11:$B$30,AL54)/4/$AH$5,IF($AK$3="歴月",SUMIFS($AK$11:$AK$30,$B$11:$B$30,AL54)/$AL$5,"記載する期間を選択してください"))</f>
        <v>0</v>
      </c>
      <c r="AM58" s="340"/>
      <c r="AN58" s="62"/>
      <c r="AP58" s="62"/>
    </row>
    <row r="59" spans="1:5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5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5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c r="AO61" s="59"/>
      <c r="AP61" s="59"/>
      <c r="AQ61" s="59"/>
      <c r="AR61" s="59"/>
      <c r="AS61" s="59"/>
      <c r="AT61" s="59"/>
      <c r="AU61" s="59"/>
      <c r="AV61" s="59"/>
      <c r="AW61" s="59"/>
      <c r="AX61" s="59"/>
    </row>
    <row r="62" spans="1:5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c r="AO62" s="59"/>
      <c r="AP62" s="59"/>
      <c r="AQ62" s="59"/>
      <c r="AR62" s="59"/>
      <c r="AS62" s="59"/>
      <c r="AT62" s="59"/>
      <c r="AU62" s="59"/>
      <c r="AV62" s="59"/>
      <c r="AW62" s="59"/>
      <c r="AX62" s="59"/>
    </row>
    <row r="63" spans="1:5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c r="AO63" s="59"/>
      <c r="AP63" s="59"/>
      <c r="AQ63" s="59"/>
      <c r="AR63" s="59"/>
      <c r="AS63" s="59"/>
      <c r="AT63" s="59"/>
      <c r="AU63" s="59"/>
      <c r="AV63" s="59"/>
      <c r="AW63" s="59"/>
      <c r="AX63" s="59"/>
    </row>
    <row r="64" spans="1:5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c r="AO64" s="59"/>
      <c r="AP64" s="59"/>
      <c r="AQ64" s="59"/>
      <c r="AR64" s="59"/>
      <c r="AS64" s="59"/>
      <c r="AT64" s="59"/>
      <c r="AU64" s="59"/>
      <c r="AV64" s="59"/>
      <c r="AW64" s="59"/>
      <c r="AX64" s="59"/>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286" t="s">
        <v>126</v>
      </c>
      <c r="D67" s="286"/>
      <c r="E67" s="286"/>
      <c r="F67" s="60"/>
      <c r="G67" s="60"/>
    </row>
    <row r="68" spans="1:7" ht="15" customHeight="1">
      <c r="A68" s="60"/>
      <c r="B68" s="97" t="s">
        <v>127</v>
      </c>
      <c r="C68" s="299" t="s">
        <v>128</v>
      </c>
      <c r="D68" s="299"/>
      <c r="E68" s="299"/>
      <c r="F68" s="60"/>
      <c r="G68" s="60"/>
    </row>
    <row r="69" spans="1:7" ht="15" customHeight="1">
      <c r="A69" s="60"/>
      <c r="B69" s="97" t="s">
        <v>129</v>
      </c>
      <c r="C69" s="299" t="s">
        <v>130</v>
      </c>
      <c r="D69" s="299"/>
      <c r="E69" s="299"/>
      <c r="F69" s="60"/>
      <c r="G69" s="60"/>
    </row>
    <row r="70" spans="1:7" ht="15" customHeight="1">
      <c r="A70" s="60"/>
      <c r="B70" s="97" t="s">
        <v>131</v>
      </c>
      <c r="C70" s="299" t="s">
        <v>132</v>
      </c>
      <c r="D70" s="299"/>
      <c r="E70" s="299"/>
      <c r="F70" s="60"/>
      <c r="G70" s="60"/>
    </row>
    <row r="71" spans="1:7" ht="15" customHeight="1">
      <c r="A71" s="60"/>
      <c r="B71" s="97" t="s">
        <v>133</v>
      </c>
      <c r="C71" s="299" t="s">
        <v>134</v>
      </c>
      <c r="D71" s="299"/>
      <c r="E71" s="299"/>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9">
    <mergeCell ref="AP3:AW5"/>
    <mergeCell ref="AW7:AW10"/>
    <mergeCell ref="AP8:AV8"/>
    <mergeCell ref="AP36:AW36"/>
    <mergeCell ref="A37:C37"/>
    <mergeCell ref="F37:H37"/>
    <mergeCell ref="I37:K37"/>
    <mergeCell ref="L37:N37"/>
    <mergeCell ref="AM18:AN18"/>
    <mergeCell ref="A7:A10"/>
    <mergeCell ref="B7:B8"/>
    <mergeCell ref="C7:C10"/>
    <mergeCell ref="D7:D10"/>
    <mergeCell ref="E7:E10"/>
    <mergeCell ref="B9:B10"/>
    <mergeCell ref="A31:E31"/>
    <mergeCell ref="A32:E32"/>
    <mergeCell ref="A36:C36"/>
    <mergeCell ref="AJ36:AK36"/>
    <mergeCell ref="R36:T36"/>
    <mergeCell ref="U36:W36"/>
    <mergeCell ref="X36:Z36"/>
    <mergeCell ref="AA36:AC36"/>
    <mergeCell ref="AD36:AF36"/>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X38:Z38"/>
    <mergeCell ref="AA38:AC38"/>
    <mergeCell ref="F7:AJ7"/>
    <mergeCell ref="F36:H36"/>
    <mergeCell ref="I36:K36"/>
    <mergeCell ref="L36:N36"/>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38:C38"/>
    <mergeCell ref="A39:C39"/>
    <mergeCell ref="A40:C40"/>
    <mergeCell ref="A41:C41"/>
    <mergeCell ref="L41:N41"/>
    <mergeCell ref="O41:Q41"/>
    <mergeCell ref="R41:T41"/>
    <mergeCell ref="F40:H40"/>
    <mergeCell ref="I40:K40"/>
    <mergeCell ref="L40:N40"/>
    <mergeCell ref="O40:Q40"/>
    <mergeCell ref="L39:N39"/>
    <mergeCell ref="O39:Q39"/>
    <mergeCell ref="R39:T39"/>
    <mergeCell ref="R40:T40"/>
    <mergeCell ref="F41:H41"/>
    <mergeCell ref="I41:K41"/>
    <mergeCell ref="AG36:AI36"/>
    <mergeCell ref="AD37:AF37"/>
    <mergeCell ref="AG37:AI37"/>
    <mergeCell ref="AJ37:AK37"/>
    <mergeCell ref="X37:Z37"/>
    <mergeCell ref="AA37:AC37"/>
    <mergeCell ref="O36:Q36"/>
    <mergeCell ref="F38:H38"/>
    <mergeCell ref="I38:K38"/>
    <mergeCell ref="L38:N38"/>
    <mergeCell ref="O38:Q38"/>
    <mergeCell ref="R38:T38"/>
    <mergeCell ref="AD38:AF38"/>
    <mergeCell ref="O37:Q37"/>
    <mergeCell ref="R37:T37"/>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43:C43"/>
    <mergeCell ref="B42:C42"/>
    <mergeCell ref="B44:C44"/>
    <mergeCell ref="U40:W40"/>
    <mergeCell ref="X40:Z40"/>
    <mergeCell ref="AA40:AC40"/>
    <mergeCell ref="AG43:AI43"/>
    <mergeCell ref="AJ43:AK43"/>
    <mergeCell ref="U43:W43"/>
    <mergeCell ref="X43:Z43"/>
    <mergeCell ref="AG44:AI44"/>
    <mergeCell ref="AG41:AI41"/>
    <mergeCell ref="AD41:AF41"/>
    <mergeCell ref="U41:W41"/>
    <mergeCell ref="AA41:AC41"/>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3" fitToWidth="0" fitToHeight="0" orientation="landscape" r:id="rId1"/>
  <headerFooter alignWithMargins="0">
    <oddHeader>&amp;L&amp;"ＭＳ ゴシック,標準"&amp;10（参考様式）</oddHeader>
  </headerFooter>
  <rowBreaks count="2" manualBreakCount="2">
    <brk id="34" max="39" man="1"/>
    <brk id="74" max="39"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X87"/>
  <sheetViews>
    <sheetView showGridLines="0" view="pageBreakPreview" zoomScaleNormal="100" zoomScaleSheetLayoutView="100" workbookViewId="0">
      <selection activeCell="AH5" sqref="AH5:AJ5"/>
    </sheetView>
  </sheetViews>
  <sheetFormatPr defaultColWidth="8.25" defaultRowHeight="21" customHeight="1"/>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1" width="1.875" style="59" customWidth="1"/>
    <col min="42" max="48" width="2.625" style="59" customWidth="1"/>
    <col min="49" max="49" width="8.375" style="59" customWidth="1"/>
    <col min="50" max="50" width="1.625" style="59" customWidth="1"/>
    <col min="51" max="16384" width="8.25" style="59"/>
  </cols>
  <sheetData>
    <row r="1" spans="1:49"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1" t="s">
        <v>294</v>
      </c>
      <c r="AL1" s="281"/>
      <c r="AM1" s="281"/>
      <c r="AN1" s="281"/>
    </row>
    <row r="2" spans="1:49" ht="18" customHeight="1">
      <c r="A2" s="62"/>
      <c r="B2" s="63"/>
      <c r="C2" s="63"/>
      <c r="D2" s="63"/>
      <c r="E2" s="63"/>
      <c r="F2" s="63"/>
      <c r="G2" s="63"/>
      <c r="H2" s="63"/>
      <c r="I2" s="63"/>
      <c r="J2" s="63"/>
      <c r="K2" s="63"/>
      <c r="L2" s="63"/>
      <c r="M2" s="288">
        <v>2024</v>
      </c>
      <c r="N2" s="288"/>
      <c r="O2" s="288"/>
      <c r="P2" s="288"/>
      <c r="Q2" s="287" t="s">
        <v>94</v>
      </c>
      <c r="R2" s="287"/>
      <c r="S2" s="288">
        <v>5</v>
      </c>
      <c r="T2" s="288"/>
      <c r="U2" s="287" t="s">
        <v>95</v>
      </c>
      <c r="V2" s="287"/>
      <c r="W2" s="63"/>
      <c r="X2" s="63"/>
      <c r="Y2" s="63"/>
      <c r="Z2" s="62"/>
      <c r="AA2" s="62"/>
      <c r="AC2" s="81"/>
      <c r="AD2" s="63"/>
      <c r="AE2" s="63"/>
      <c r="AF2" s="63"/>
      <c r="AG2" s="63"/>
      <c r="AH2" s="63"/>
      <c r="AI2" s="81" t="s">
        <v>96</v>
      </c>
      <c r="AJ2" s="81"/>
      <c r="AK2" s="282"/>
      <c r="AL2" s="282"/>
      <c r="AM2" s="282"/>
      <c r="AN2" s="282"/>
    </row>
    <row r="3" spans="1:49"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3"/>
      <c r="AL3" s="283"/>
      <c r="AM3" s="283"/>
      <c r="AN3" s="283"/>
      <c r="AP3" s="397" t="s">
        <v>366</v>
      </c>
      <c r="AQ3" s="397"/>
      <c r="AR3" s="397"/>
      <c r="AS3" s="397"/>
      <c r="AT3" s="397"/>
      <c r="AU3" s="397"/>
      <c r="AV3" s="397"/>
      <c r="AW3" s="397"/>
    </row>
    <row r="4" spans="1:49"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3"/>
      <c r="AL4" s="283"/>
      <c r="AM4" s="283"/>
      <c r="AN4" s="283"/>
      <c r="AP4" s="397"/>
      <c r="AQ4" s="397"/>
      <c r="AR4" s="397"/>
      <c r="AS4" s="397"/>
      <c r="AT4" s="397"/>
      <c r="AU4" s="397"/>
      <c r="AV4" s="397"/>
      <c r="AW4" s="397"/>
    </row>
    <row r="5" spans="1:49"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0">
        <v>40</v>
      </c>
      <c r="AI5" s="320"/>
      <c r="AJ5" s="320"/>
      <c r="AK5" s="88" t="s">
        <v>100</v>
      </c>
      <c r="AL5" s="99"/>
      <c r="AM5" s="88" t="s">
        <v>101</v>
      </c>
      <c r="AN5" s="62"/>
      <c r="AP5" s="397"/>
      <c r="AQ5" s="397"/>
      <c r="AR5" s="397"/>
      <c r="AS5" s="397"/>
      <c r="AT5" s="397"/>
      <c r="AU5" s="397"/>
      <c r="AV5" s="397"/>
      <c r="AW5" s="397"/>
    </row>
    <row r="6" spans="1:49"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9" ht="15" customHeight="1">
      <c r="A7" s="294" t="s">
        <v>102</v>
      </c>
      <c r="B7" s="321" t="s">
        <v>103</v>
      </c>
      <c r="C7" s="291" t="s">
        <v>104</v>
      </c>
      <c r="D7" s="286" t="s">
        <v>105</v>
      </c>
      <c r="E7" s="295" t="s">
        <v>106</v>
      </c>
      <c r="F7" s="290" t="s">
        <v>107</v>
      </c>
      <c r="G7" s="290"/>
      <c r="H7" s="290"/>
      <c r="I7" s="290"/>
      <c r="J7" s="290"/>
      <c r="K7" s="290"/>
      <c r="L7" s="290"/>
      <c r="M7" s="290"/>
      <c r="N7" s="290"/>
      <c r="O7" s="290"/>
      <c r="P7" s="290"/>
      <c r="Q7" s="290"/>
      <c r="R7" s="290"/>
      <c r="S7" s="290"/>
      <c r="T7" s="290"/>
      <c r="U7" s="290"/>
      <c r="V7" s="290"/>
      <c r="W7" s="290"/>
      <c r="X7" s="290"/>
      <c r="Y7" s="290"/>
      <c r="Z7" s="290"/>
      <c r="AA7" s="290"/>
      <c r="AB7" s="290"/>
      <c r="AC7" s="290"/>
      <c r="AD7" s="290"/>
      <c r="AE7" s="290"/>
      <c r="AF7" s="290"/>
      <c r="AG7" s="290"/>
      <c r="AH7" s="290"/>
      <c r="AI7" s="290"/>
      <c r="AJ7" s="290"/>
      <c r="AK7" s="284" t="s">
        <v>108</v>
      </c>
      <c r="AL7" s="285" t="s">
        <v>109</v>
      </c>
      <c r="AM7" s="280" t="s">
        <v>110</v>
      </c>
      <c r="AN7" s="280"/>
      <c r="AP7" s="147"/>
      <c r="AQ7" s="148"/>
      <c r="AR7" s="148" t="s">
        <v>359</v>
      </c>
      <c r="AS7" s="148"/>
      <c r="AT7" s="148"/>
      <c r="AU7" s="148"/>
      <c r="AV7" s="149"/>
      <c r="AW7" s="398" t="s">
        <v>106</v>
      </c>
    </row>
    <row r="8" spans="1:49" ht="15" customHeight="1">
      <c r="A8" s="294"/>
      <c r="B8" s="322"/>
      <c r="C8" s="292"/>
      <c r="D8" s="286"/>
      <c r="E8" s="295"/>
      <c r="F8" s="286" t="s">
        <v>111</v>
      </c>
      <c r="G8" s="286"/>
      <c r="H8" s="286"/>
      <c r="I8" s="286"/>
      <c r="J8" s="286"/>
      <c r="K8" s="286"/>
      <c r="L8" s="286"/>
      <c r="M8" s="286" t="s">
        <v>112</v>
      </c>
      <c r="N8" s="286"/>
      <c r="O8" s="286"/>
      <c r="P8" s="286"/>
      <c r="Q8" s="286"/>
      <c r="R8" s="286"/>
      <c r="S8" s="286"/>
      <c r="T8" s="286" t="s">
        <v>113</v>
      </c>
      <c r="U8" s="286"/>
      <c r="V8" s="286"/>
      <c r="W8" s="286"/>
      <c r="X8" s="286"/>
      <c r="Y8" s="286"/>
      <c r="Z8" s="286"/>
      <c r="AA8" s="286" t="s">
        <v>114</v>
      </c>
      <c r="AB8" s="286"/>
      <c r="AC8" s="286"/>
      <c r="AD8" s="286"/>
      <c r="AE8" s="286"/>
      <c r="AF8" s="286"/>
      <c r="AG8" s="286"/>
      <c r="AH8" s="286" t="s">
        <v>115</v>
      </c>
      <c r="AI8" s="286"/>
      <c r="AJ8" s="286"/>
      <c r="AK8" s="284"/>
      <c r="AL8" s="285"/>
      <c r="AM8" s="280"/>
      <c r="AN8" s="280"/>
      <c r="AP8" s="399" t="s">
        <v>111</v>
      </c>
      <c r="AQ8" s="400"/>
      <c r="AR8" s="400"/>
      <c r="AS8" s="400"/>
      <c r="AT8" s="400"/>
      <c r="AU8" s="400"/>
      <c r="AV8" s="401"/>
      <c r="AW8" s="398"/>
    </row>
    <row r="9" spans="1:49" ht="15" customHeight="1">
      <c r="A9" s="294"/>
      <c r="B9" s="323" t="s">
        <v>156</v>
      </c>
      <c r="C9" s="292"/>
      <c r="D9" s="286"/>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4"/>
      <c r="AL9" s="285"/>
      <c r="AM9" s="280"/>
      <c r="AN9" s="280"/>
      <c r="AP9" s="150">
        <f>F9</f>
        <v>45413</v>
      </c>
      <c r="AQ9" s="150">
        <f t="shared" ref="AQ9:AV10" si="0">G9</f>
        <v>45414</v>
      </c>
      <c r="AR9" s="150">
        <f t="shared" si="0"/>
        <v>45415</v>
      </c>
      <c r="AS9" s="150">
        <f t="shared" si="0"/>
        <v>45416</v>
      </c>
      <c r="AT9" s="150">
        <f t="shared" si="0"/>
        <v>45417</v>
      </c>
      <c r="AU9" s="150">
        <f t="shared" si="0"/>
        <v>45418</v>
      </c>
      <c r="AV9" s="150">
        <f t="shared" si="0"/>
        <v>45419</v>
      </c>
      <c r="AW9" s="398"/>
    </row>
    <row r="10" spans="1:49" ht="15" customHeight="1">
      <c r="A10" s="294"/>
      <c r="B10" s="324"/>
      <c r="C10" s="293"/>
      <c r="D10" s="286"/>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4"/>
      <c r="AL10" s="285"/>
      <c r="AM10" s="280"/>
      <c r="AN10" s="280"/>
      <c r="AP10" s="151">
        <f>F10</f>
        <v>45413</v>
      </c>
      <c r="AQ10" s="151">
        <f t="shared" si="0"/>
        <v>45414</v>
      </c>
      <c r="AR10" s="151">
        <f t="shared" si="0"/>
        <v>45415</v>
      </c>
      <c r="AS10" s="151">
        <f t="shared" si="0"/>
        <v>45416</v>
      </c>
      <c r="AT10" s="151">
        <f t="shared" si="0"/>
        <v>45417</v>
      </c>
      <c r="AU10" s="151">
        <f t="shared" si="0"/>
        <v>45418</v>
      </c>
      <c r="AV10" s="151">
        <f t="shared" si="0"/>
        <v>45419</v>
      </c>
      <c r="AW10" s="398"/>
    </row>
    <row r="11" spans="1:49"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8"/>
      <c r="AN11" s="298"/>
      <c r="AP11" s="152" t="s">
        <v>363</v>
      </c>
      <c r="AQ11" s="152" t="s">
        <v>364</v>
      </c>
      <c r="AR11" s="152"/>
      <c r="AS11" s="152"/>
      <c r="AT11" s="152"/>
      <c r="AU11" s="152"/>
      <c r="AV11" s="152"/>
      <c r="AW11" s="146" t="str">
        <f>E11</f>
        <v>A</v>
      </c>
    </row>
    <row r="12" spans="1:49"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1">+SUM(F12:AJ12)</f>
        <v>0</v>
      </c>
      <c r="AL12" s="71">
        <f>IF($AK$3="４週",AK12/4,AK12/(DAY(EOMONTH($F$9,0))/7))</f>
        <v>0</v>
      </c>
      <c r="AM12" s="298"/>
      <c r="AN12" s="298"/>
      <c r="AP12" s="152"/>
      <c r="AQ12" s="152"/>
      <c r="AR12" s="152"/>
      <c r="AS12" s="152"/>
      <c r="AT12" s="152"/>
      <c r="AU12" s="152"/>
      <c r="AV12" s="152"/>
      <c r="AW12" s="146" t="str">
        <f t="shared" ref="AW12:AW30" si="2">E12</f>
        <v>B</v>
      </c>
    </row>
    <row r="13" spans="1:49" ht="18" customHeight="1">
      <c r="A13" s="74">
        <v>3</v>
      </c>
      <c r="B13" s="103" t="s">
        <v>288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1"/>
        <v>0</v>
      </c>
      <c r="AL13" s="71">
        <f>IF($AK$3="４週",AK13/4,AK13/(DAY(EOMONTH($F$9,0))/7))</f>
        <v>0</v>
      </c>
      <c r="AM13" s="298"/>
      <c r="AN13" s="298"/>
      <c r="AP13" s="152"/>
      <c r="AQ13" s="152"/>
      <c r="AR13" s="152"/>
      <c r="AS13" s="152"/>
      <c r="AT13" s="152"/>
      <c r="AU13" s="152"/>
      <c r="AV13" s="152"/>
      <c r="AW13" s="146" t="str">
        <f t="shared" si="2"/>
        <v>C</v>
      </c>
    </row>
    <row r="14" spans="1:49" ht="18" customHeight="1">
      <c r="A14" s="74">
        <v>4</v>
      </c>
      <c r="B14" s="103" t="s">
        <v>288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IF($AK$3="４週",AK14/4,AK14/(DAY(EOMONTH($F$9,0))/7))</f>
        <v>0</v>
      </c>
      <c r="AM14" s="298"/>
      <c r="AN14" s="298"/>
      <c r="AP14" s="152"/>
      <c r="AQ14" s="152"/>
      <c r="AR14" s="152"/>
      <c r="AS14" s="152"/>
      <c r="AT14" s="152"/>
      <c r="AU14" s="152"/>
      <c r="AV14" s="152"/>
      <c r="AW14" s="146" t="str">
        <f t="shared" si="2"/>
        <v>D</v>
      </c>
    </row>
    <row r="15" spans="1:49"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ref="AL15:AL30" si="3">IF($AK$3="４週",AK15/4,AK15/(DAY(EOMONTH($F$9,0))/7))</f>
        <v>0</v>
      </c>
      <c r="AM15" s="298"/>
      <c r="AN15" s="298"/>
      <c r="AP15" s="152"/>
      <c r="AQ15" s="152"/>
      <c r="AR15" s="152"/>
      <c r="AS15" s="152"/>
      <c r="AT15" s="152"/>
      <c r="AU15" s="152"/>
      <c r="AV15" s="152"/>
      <c r="AW15" s="146">
        <f t="shared" si="2"/>
        <v>0</v>
      </c>
    </row>
    <row r="16" spans="1:49"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3"/>
        <v>0</v>
      </c>
      <c r="AM16" s="298"/>
      <c r="AN16" s="298"/>
      <c r="AP16" s="152"/>
      <c r="AQ16" s="152"/>
      <c r="AR16" s="152"/>
      <c r="AS16" s="152"/>
      <c r="AT16" s="152"/>
      <c r="AU16" s="152"/>
      <c r="AV16" s="152"/>
      <c r="AW16" s="146">
        <f t="shared" si="2"/>
        <v>0</v>
      </c>
    </row>
    <row r="17" spans="1:49"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3"/>
        <v>0</v>
      </c>
      <c r="AM17" s="298"/>
      <c r="AN17" s="298"/>
      <c r="AP17" s="152"/>
      <c r="AQ17" s="152"/>
      <c r="AR17" s="152"/>
      <c r="AS17" s="152"/>
      <c r="AT17" s="152"/>
      <c r="AU17" s="152"/>
      <c r="AV17" s="152"/>
      <c r="AW17" s="146">
        <f t="shared" si="2"/>
        <v>0</v>
      </c>
    </row>
    <row r="18" spans="1:49"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3"/>
        <v>0</v>
      </c>
      <c r="AM18" s="298"/>
      <c r="AN18" s="298"/>
      <c r="AP18" s="152"/>
      <c r="AQ18" s="152"/>
      <c r="AR18" s="152"/>
      <c r="AS18" s="152"/>
      <c r="AT18" s="152"/>
      <c r="AU18" s="152"/>
      <c r="AV18" s="152"/>
      <c r="AW18" s="146">
        <f t="shared" si="2"/>
        <v>0</v>
      </c>
    </row>
    <row r="19" spans="1:49"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3"/>
        <v>0</v>
      </c>
      <c r="AM19" s="298"/>
      <c r="AN19" s="298"/>
      <c r="AP19" s="152"/>
      <c r="AQ19" s="152"/>
      <c r="AR19" s="152"/>
      <c r="AS19" s="152"/>
      <c r="AT19" s="152"/>
      <c r="AU19" s="152"/>
      <c r="AV19" s="152"/>
      <c r="AW19" s="146">
        <f t="shared" si="2"/>
        <v>0</v>
      </c>
    </row>
    <row r="20" spans="1:49"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3"/>
        <v>0</v>
      </c>
      <c r="AM20" s="298"/>
      <c r="AN20" s="298"/>
      <c r="AP20" s="152"/>
      <c r="AQ20" s="152"/>
      <c r="AR20" s="152"/>
      <c r="AS20" s="152"/>
      <c r="AT20" s="152"/>
      <c r="AU20" s="152"/>
      <c r="AV20" s="152"/>
      <c r="AW20" s="146">
        <f t="shared" si="2"/>
        <v>0</v>
      </c>
    </row>
    <row r="21" spans="1:49"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3"/>
        <v>0</v>
      </c>
      <c r="AM21" s="298"/>
      <c r="AN21" s="298"/>
      <c r="AP21" s="152"/>
      <c r="AQ21" s="152"/>
      <c r="AR21" s="152"/>
      <c r="AS21" s="152"/>
      <c r="AT21" s="152"/>
      <c r="AU21" s="152"/>
      <c r="AV21" s="152"/>
      <c r="AW21" s="146">
        <f t="shared" si="2"/>
        <v>0</v>
      </c>
    </row>
    <row r="22" spans="1:49"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3"/>
        <v>0</v>
      </c>
      <c r="AM22" s="298"/>
      <c r="AN22" s="298"/>
      <c r="AP22" s="152"/>
      <c r="AQ22" s="152"/>
      <c r="AR22" s="152"/>
      <c r="AS22" s="152"/>
      <c r="AT22" s="152"/>
      <c r="AU22" s="152"/>
      <c r="AV22" s="152"/>
      <c r="AW22" s="146">
        <f t="shared" si="2"/>
        <v>0</v>
      </c>
    </row>
    <row r="23" spans="1:49"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3"/>
        <v>0</v>
      </c>
      <c r="AM23" s="298"/>
      <c r="AN23" s="298"/>
      <c r="AP23" s="152"/>
      <c r="AQ23" s="152"/>
      <c r="AR23" s="152"/>
      <c r="AS23" s="152"/>
      <c r="AT23" s="152"/>
      <c r="AU23" s="152"/>
      <c r="AV23" s="152"/>
      <c r="AW23" s="146">
        <f t="shared" si="2"/>
        <v>0</v>
      </c>
    </row>
    <row r="24" spans="1:49"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3"/>
        <v>0</v>
      </c>
      <c r="AM24" s="298"/>
      <c r="AN24" s="298"/>
      <c r="AP24" s="152"/>
      <c r="AQ24" s="152"/>
      <c r="AR24" s="152"/>
      <c r="AS24" s="152"/>
      <c r="AT24" s="152"/>
      <c r="AU24" s="152"/>
      <c r="AV24" s="152"/>
      <c r="AW24" s="146">
        <f t="shared" si="2"/>
        <v>0</v>
      </c>
    </row>
    <row r="25" spans="1:49"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3"/>
        <v>0</v>
      </c>
      <c r="AM25" s="298"/>
      <c r="AN25" s="298"/>
      <c r="AP25" s="152"/>
      <c r="AQ25" s="152"/>
      <c r="AR25" s="152"/>
      <c r="AS25" s="152"/>
      <c r="AT25" s="152"/>
      <c r="AU25" s="152"/>
      <c r="AV25" s="152"/>
      <c r="AW25" s="146">
        <f t="shared" si="2"/>
        <v>0</v>
      </c>
    </row>
    <row r="26" spans="1:49"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3"/>
        <v>0</v>
      </c>
      <c r="AM26" s="298"/>
      <c r="AN26" s="298"/>
      <c r="AP26" s="152"/>
      <c r="AQ26" s="152"/>
      <c r="AR26" s="152"/>
      <c r="AS26" s="152"/>
      <c r="AT26" s="152"/>
      <c r="AU26" s="152"/>
      <c r="AV26" s="152"/>
      <c r="AW26" s="146">
        <f t="shared" si="2"/>
        <v>0</v>
      </c>
    </row>
    <row r="27" spans="1:49"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3"/>
        <v>0</v>
      </c>
      <c r="AM27" s="298"/>
      <c r="AN27" s="298"/>
      <c r="AP27" s="152"/>
      <c r="AQ27" s="152"/>
      <c r="AR27" s="152"/>
      <c r="AS27" s="152"/>
      <c r="AT27" s="152"/>
      <c r="AU27" s="152"/>
      <c r="AV27" s="152"/>
      <c r="AW27" s="146">
        <f t="shared" si="2"/>
        <v>0</v>
      </c>
    </row>
    <row r="28" spans="1:49"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3"/>
        <v>0</v>
      </c>
      <c r="AM28" s="298"/>
      <c r="AN28" s="298"/>
      <c r="AP28" s="152"/>
      <c r="AQ28" s="152"/>
      <c r="AR28" s="152"/>
      <c r="AS28" s="152"/>
      <c r="AT28" s="152"/>
      <c r="AU28" s="152"/>
      <c r="AV28" s="152"/>
      <c r="AW28" s="146">
        <f t="shared" si="2"/>
        <v>0</v>
      </c>
    </row>
    <row r="29" spans="1:49"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3"/>
        <v>0</v>
      </c>
      <c r="AM29" s="298"/>
      <c r="AN29" s="298"/>
      <c r="AP29" s="152"/>
      <c r="AQ29" s="152"/>
      <c r="AR29" s="152"/>
      <c r="AS29" s="152"/>
      <c r="AT29" s="152"/>
      <c r="AU29" s="152"/>
      <c r="AV29" s="152"/>
      <c r="AW29" s="146">
        <f t="shared" si="2"/>
        <v>0</v>
      </c>
    </row>
    <row r="30" spans="1:49"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3"/>
        <v>0</v>
      </c>
      <c r="AM30" s="298"/>
      <c r="AN30" s="298"/>
      <c r="AP30" s="152"/>
      <c r="AQ30" s="152"/>
      <c r="AR30" s="152"/>
      <c r="AS30" s="152"/>
      <c r="AT30" s="152"/>
      <c r="AU30" s="152"/>
      <c r="AV30" s="152"/>
      <c r="AW30" s="146">
        <f t="shared" si="2"/>
        <v>0</v>
      </c>
    </row>
    <row r="31" spans="1:49" ht="18" customHeight="1">
      <c r="A31" s="295" t="s">
        <v>116</v>
      </c>
      <c r="B31" s="296"/>
      <c r="C31" s="296"/>
      <c r="D31" s="296"/>
      <c r="E31" s="296"/>
      <c r="F31" s="72">
        <f>+SUM(F11:F30)</f>
        <v>0</v>
      </c>
      <c r="G31" s="72">
        <f t="shared" ref="G31:AJ31" si="4">+SUM(G11:G30)</f>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1"/>
        <v>0</v>
      </c>
      <c r="AL31" s="71">
        <f>IF($AK$3="４週",AK31/4,AK31/(DAY(EOMONTH($F$9,0))/7))</f>
        <v>0</v>
      </c>
      <c r="AM31" s="294"/>
      <c r="AN31" s="294"/>
    </row>
    <row r="32" spans="1:49" ht="18" customHeight="1">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4"/>
      <c r="AN32" s="294"/>
    </row>
    <row r="33" spans="1:5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c r="AO33"/>
      <c r="AP33"/>
    </row>
    <row r="34" spans="1:5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O34" s="117"/>
      <c r="AP34" s="117"/>
      <c r="AQ34" s="118"/>
      <c r="AR34" s="118"/>
      <c r="AS34" s="118"/>
      <c r="AT34" s="118"/>
      <c r="AU34" s="118"/>
      <c r="AV34" s="118"/>
      <c r="AW34" s="118"/>
      <c r="AX34" s="118"/>
    </row>
    <row r="35" spans="1:50" ht="21" customHeight="1">
      <c r="A35" s="68" t="s">
        <v>210</v>
      </c>
      <c r="B35" s="67"/>
      <c r="C35" s="67"/>
      <c r="D35" s="67"/>
      <c r="E35" s="67"/>
      <c r="F35" s="67"/>
      <c r="G35" s="60"/>
      <c r="H35" s="60"/>
      <c r="I35" s="60"/>
      <c r="J35" s="60"/>
      <c r="K35" s="60"/>
      <c r="L35" s="60"/>
      <c r="M35" s="60"/>
      <c r="N35" s="60"/>
      <c r="O35" s="60"/>
      <c r="AM35" s="67"/>
      <c r="AN35" s="62"/>
      <c r="AO35"/>
      <c r="AP35"/>
    </row>
    <row r="36" spans="1:50" ht="24.95" customHeight="1">
      <c r="A36" s="286"/>
      <c r="B36" s="286"/>
      <c r="C36" s="286"/>
      <c r="D36" s="98">
        <v>4</v>
      </c>
      <c r="E36" s="98">
        <v>5</v>
      </c>
      <c r="F36" s="357">
        <v>6</v>
      </c>
      <c r="G36" s="357"/>
      <c r="H36" s="357"/>
      <c r="I36" s="357">
        <v>7</v>
      </c>
      <c r="J36" s="357"/>
      <c r="K36" s="357"/>
      <c r="L36" s="357">
        <v>8</v>
      </c>
      <c r="M36" s="357"/>
      <c r="N36" s="357"/>
      <c r="O36" s="357">
        <v>9</v>
      </c>
      <c r="P36" s="357"/>
      <c r="Q36" s="357"/>
      <c r="R36" s="357">
        <v>10</v>
      </c>
      <c r="S36" s="357"/>
      <c r="T36" s="357"/>
      <c r="U36" s="357">
        <v>11</v>
      </c>
      <c r="V36" s="357"/>
      <c r="W36" s="357"/>
      <c r="X36" s="357">
        <v>12</v>
      </c>
      <c r="Y36" s="357"/>
      <c r="Z36" s="357"/>
      <c r="AA36" s="357">
        <v>1</v>
      </c>
      <c r="AB36" s="357"/>
      <c r="AC36" s="357"/>
      <c r="AD36" s="357">
        <v>2</v>
      </c>
      <c r="AE36" s="357"/>
      <c r="AF36" s="357"/>
      <c r="AG36" s="357">
        <v>3</v>
      </c>
      <c r="AH36" s="357"/>
      <c r="AI36" s="357"/>
      <c r="AJ36" s="286" t="s">
        <v>211</v>
      </c>
      <c r="AK36" s="286"/>
      <c r="AL36" s="82" t="s">
        <v>212</v>
      </c>
      <c r="AM36"/>
      <c r="AN36"/>
      <c r="AO36" s="117"/>
      <c r="AP36" s="399" t="s">
        <v>365</v>
      </c>
      <c r="AQ36" s="400"/>
      <c r="AR36" s="400"/>
      <c r="AS36" s="400"/>
      <c r="AT36" s="400"/>
      <c r="AU36" s="400"/>
      <c r="AV36" s="400"/>
      <c r="AW36" s="401"/>
      <c r="AX36" s="118"/>
    </row>
    <row r="37" spans="1:50" ht="18" customHeight="1">
      <c r="A37" s="355" t="s">
        <v>219</v>
      </c>
      <c r="B37" s="355"/>
      <c r="C37" s="355"/>
      <c r="D37" s="72">
        <f>SUM(D40:D43)</f>
        <v>1740</v>
      </c>
      <c r="E37" s="72">
        <f>SUM(E40:E43)</f>
        <v>1631</v>
      </c>
      <c r="F37" s="351">
        <f>SUM(F40:H43)</f>
        <v>1740</v>
      </c>
      <c r="G37" s="351"/>
      <c r="H37" s="351"/>
      <c r="I37" s="351">
        <f>SUM(I40:K43)</f>
        <v>1827</v>
      </c>
      <c r="J37" s="351"/>
      <c r="K37" s="351"/>
      <c r="L37" s="351">
        <f>SUM(L40:N43)</f>
        <v>1827</v>
      </c>
      <c r="M37" s="351"/>
      <c r="N37" s="351"/>
      <c r="O37" s="351">
        <f>SUM(O40:Q43)</f>
        <v>1653</v>
      </c>
      <c r="P37" s="351"/>
      <c r="Q37" s="351"/>
      <c r="R37" s="351">
        <f>SUM(R40:T43)</f>
        <v>1740</v>
      </c>
      <c r="S37" s="351"/>
      <c r="T37" s="351"/>
      <c r="U37" s="351">
        <f>SUM(U40:W43)</f>
        <v>1740</v>
      </c>
      <c r="V37" s="351"/>
      <c r="W37" s="351"/>
      <c r="X37" s="351">
        <f>SUM(X40:Z43)</f>
        <v>1653</v>
      </c>
      <c r="Y37" s="351"/>
      <c r="Z37" s="351"/>
      <c r="AA37" s="351">
        <f>SUM(AA40:AC43)</f>
        <v>1653</v>
      </c>
      <c r="AB37" s="351"/>
      <c r="AC37" s="351"/>
      <c r="AD37" s="351">
        <f>SUM(AD40:AF43)</f>
        <v>1653</v>
      </c>
      <c r="AE37" s="351"/>
      <c r="AF37" s="351"/>
      <c r="AG37" s="351">
        <f>SUM(AG40:AI43)</f>
        <v>1740</v>
      </c>
      <c r="AH37" s="351"/>
      <c r="AI37" s="351"/>
      <c r="AJ37" s="299">
        <f t="shared" ref="AJ37:AJ43" si="5">SUM(D37:AI37)</f>
        <v>20597</v>
      </c>
      <c r="AK37" s="299"/>
      <c r="AL37" s="108">
        <f>ROUNDUP(AJ37/AJ44,1)</f>
        <v>87</v>
      </c>
      <c r="AM37"/>
      <c r="AN37"/>
      <c r="AO37"/>
      <c r="AP37" s="153"/>
      <c r="AQ37" s="154"/>
      <c r="AR37" s="154"/>
      <c r="AS37" s="154"/>
      <c r="AT37" s="154"/>
      <c r="AU37" s="154"/>
      <c r="AV37" s="154"/>
      <c r="AW37" s="155"/>
    </row>
    <row r="38" spans="1:50" ht="18" customHeight="1">
      <c r="A38" s="120" t="s">
        <v>290</v>
      </c>
      <c r="B38" s="121"/>
      <c r="C38" s="122"/>
      <c r="D38" s="69">
        <v>50</v>
      </c>
      <c r="E38" s="69">
        <v>45</v>
      </c>
      <c r="F38" s="356">
        <v>50</v>
      </c>
      <c r="G38" s="356"/>
      <c r="H38" s="356"/>
      <c r="I38" s="356">
        <v>50</v>
      </c>
      <c r="J38" s="356"/>
      <c r="K38" s="356"/>
      <c r="L38" s="356">
        <v>50</v>
      </c>
      <c r="M38" s="356"/>
      <c r="N38" s="356"/>
      <c r="O38" s="356">
        <v>45</v>
      </c>
      <c r="P38" s="356"/>
      <c r="Q38" s="356"/>
      <c r="R38" s="356">
        <v>50</v>
      </c>
      <c r="S38" s="356"/>
      <c r="T38" s="356"/>
      <c r="U38" s="356">
        <v>50</v>
      </c>
      <c r="V38" s="356"/>
      <c r="W38" s="356"/>
      <c r="X38" s="356">
        <v>45</v>
      </c>
      <c r="Y38" s="356"/>
      <c r="Z38" s="356"/>
      <c r="AA38" s="356">
        <v>45</v>
      </c>
      <c r="AB38" s="356"/>
      <c r="AC38" s="356"/>
      <c r="AD38" s="356">
        <v>45</v>
      </c>
      <c r="AE38" s="356"/>
      <c r="AF38" s="356"/>
      <c r="AG38" s="356">
        <v>50</v>
      </c>
      <c r="AH38" s="356"/>
      <c r="AI38" s="356"/>
      <c r="AJ38" s="299">
        <f t="shared" si="5"/>
        <v>575</v>
      </c>
      <c r="AK38" s="299"/>
      <c r="AL38" s="108">
        <f t="shared" ref="AL38:AL43" si="6">ROUNDUP(AJ38/$AJ$44,1)</f>
        <v>2.5</v>
      </c>
      <c r="AM38"/>
      <c r="AN38"/>
      <c r="AP38" s="156"/>
      <c r="AW38" s="157"/>
    </row>
    <row r="39" spans="1:50" ht="18" customHeight="1">
      <c r="A39" s="120" t="s">
        <v>220</v>
      </c>
      <c r="B39" s="121"/>
      <c r="C39" s="122"/>
      <c r="D39" s="69">
        <v>50</v>
      </c>
      <c r="E39" s="69">
        <v>50</v>
      </c>
      <c r="F39" s="356">
        <v>50</v>
      </c>
      <c r="G39" s="356"/>
      <c r="H39" s="356"/>
      <c r="I39" s="356">
        <v>55</v>
      </c>
      <c r="J39" s="356"/>
      <c r="K39" s="356"/>
      <c r="L39" s="356">
        <v>55</v>
      </c>
      <c r="M39" s="356"/>
      <c r="N39" s="356"/>
      <c r="O39" s="356">
        <v>50</v>
      </c>
      <c r="P39" s="356"/>
      <c r="Q39" s="356"/>
      <c r="R39" s="356">
        <v>50</v>
      </c>
      <c r="S39" s="356"/>
      <c r="T39" s="356"/>
      <c r="U39" s="356">
        <v>50</v>
      </c>
      <c r="V39" s="356"/>
      <c r="W39" s="356"/>
      <c r="X39" s="356">
        <v>50</v>
      </c>
      <c r="Y39" s="356"/>
      <c r="Z39" s="356"/>
      <c r="AA39" s="356">
        <v>50</v>
      </c>
      <c r="AB39" s="356"/>
      <c r="AC39" s="356"/>
      <c r="AD39" s="356">
        <v>50</v>
      </c>
      <c r="AE39" s="356"/>
      <c r="AF39" s="356"/>
      <c r="AG39" s="356">
        <v>50</v>
      </c>
      <c r="AH39" s="356"/>
      <c r="AI39" s="356"/>
      <c r="AJ39" s="299">
        <f t="shared" si="5"/>
        <v>610</v>
      </c>
      <c r="AK39" s="299"/>
      <c r="AL39" s="108">
        <f t="shared" si="6"/>
        <v>2.6</v>
      </c>
      <c r="AM39"/>
      <c r="AN39"/>
      <c r="AP39" s="156" t="s">
        <v>361</v>
      </c>
      <c r="AW39" s="157"/>
    </row>
    <row r="40" spans="1:50" ht="18" customHeight="1">
      <c r="A40" s="120" t="s">
        <v>221</v>
      </c>
      <c r="B40" s="121"/>
      <c r="C40" s="122"/>
      <c r="D40" s="69">
        <v>100</v>
      </c>
      <c r="E40" s="69">
        <v>95</v>
      </c>
      <c r="F40" s="356">
        <v>100</v>
      </c>
      <c r="G40" s="356"/>
      <c r="H40" s="356"/>
      <c r="I40" s="356">
        <v>105</v>
      </c>
      <c r="J40" s="356"/>
      <c r="K40" s="356"/>
      <c r="L40" s="356">
        <v>105</v>
      </c>
      <c r="M40" s="356"/>
      <c r="N40" s="356"/>
      <c r="O40" s="356">
        <v>95</v>
      </c>
      <c r="P40" s="356"/>
      <c r="Q40" s="356"/>
      <c r="R40" s="356">
        <v>100</v>
      </c>
      <c r="S40" s="356"/>
      <c r="T40" s="356"/>
      <c r="U40" s="356">
        <v>100</v>
      </c>
      <c r="V40" s="356"/>
      <c r="W40" s="356"/>
      <c r="X40" s="356">
        <v>95</v>
      </c>
      <c r="Y40" s="356"/>
      <c r="Z40" s="356"/>
      <c r="AA40" s="356">
        <v>95</v>
      </c>
      <c r="AB40" s="356"/>
      <c r="AC40" s="356"/>
      <c r="AD40" s="356">
        <v>95</v>
      </c>
      <c r="AE40" s="356"/>
      <c r="AF40" s="356"/>
      <c r="AG40" s="356">
        <v>100</v>
      </c>
      <c r="AH40" s="356"/>
      <c r="AI40" s="356"/>
      <c r="AJ40" s="299">
        <f t="shared" si="5"/>
        <v>1185</v>
      </c>
      <c r="AK40" s="299"/>
      <c r="AL40" s="108">
        <f t="shared" si="6"/>
        <v>5</v>
      </c>
      <c r="AM40"/>
      <c r="AN40"/>
      <c r="AP40" s="156" t="s">
        <v>362</v>
      </c>
      <c r="AW40" s="157"/>
    </row>
    <row r="41" spans="1:50" ht="18" customHeight="1">
      <c r="A41" s="120" t="s">
        <v>222</v>
      </c>
      <c r="B41" s="121"/>
      <c r="C41" s="122"/>
      <c r="D41" s="69">
        <v>100</v>
      </c>
      <c r="E41" s="69">
        <v>95</v>
      </c>
      <c r="F41" s="356">
        <v>100</v>
      </c>
      <c r="G41" s="356"/>
      <c r="H41" s="356"/>
      <c r="I41" s="356">
        <v>105</v>
      </c>
      <c r="J41" s="356"/>
      <c r="K41" s="356"/>
      <c r="L41" s="356">
        <v>105</v>
      </c>
      <c r="M41" s="356"/>
      <c r="N41" s="356"/>
      <c r="O41" s="356">
        <v>95</v>
      </c>
      <c r="P41" s="356"/>
      <c r="Q41" s="356"/>
      <c r="R41" s="356">
        <v>100</v>
      </c>
      <c r="S41" s="356"/>
      <c r="T41" s="356"/>
      <c r="U41" s="356">
        <v>100</v>
      </c>
      <c r="V41" s="356"/>
      <c r="W41" s="356"/>
      <c r="X41" s="356">
        <v>95</v>
      </c>
      <c r="Y41" s="356"/>
      <c r="Z41" s="356"/>
      <c r="AA41" s="356">
        <v>95</v>
      </c>
      <c r="AB41" s="356"/>
      <c r="AC41" s="356"/>
      <c r="AD41" s="356">
        <v>95</v>
      </c>
      <c r="AE41" s="356"/>
      <c r="AF41" s="356"/>
      <c r="AG41" s="356">
        <v>100</v>
      </c>
      <c r="AH41" s="356"/>
      <c r="AI41" s="356"/>
      <c r="AJ41" s="299">
        <f t="shared" si="5"/>
        <v>1185</v>
      </c>
      <c r="AK41" s="299"/>
      <c r="AL41" s="108">
        <f t="shared" si="6"/>
        <v>5</v>
      </c>
      <c r="AM41"/>
      <c r="AN41"/>
      <c r="AP41" s="156" t="s">
        <v>360</v>
      </c>
      <c r="AW41" s="157"/>
    </row>
    <row r="42" spans="1:50" ht="18" customHeight="1">
      <c r="A42" s="120" t="s">
        <v>223</v>
      </c>
      <c r="B42" s="121"/>
      <c r="C42" s="122"/>
      <c r="D42" s="69">
        <v>140</v>
      </c>
      <c r="E42" s="69">
        <v>131</v>
      </c>
      <c r="F42" s="356">
        <v>140</v>
      </c>
      <c r="G42" s="356"/>
      <c r="H42" s="356"/>
      <c r="I42" s="356">
        <v>147</v>
      </c>
      <c r="J42" s="356"/>
      <c r="K42" s="356"/>
      <c r="L42" s="356">
        <v>147</v>
      </c>
      <c r="M42" s="356"/>
      <c r="N42" s="356"/>
      <c r="O42" s="356">
        <v>133</v>
      </c>
      <c r="P42" s="356"/>
      <c r="Q42" s="356"/>
      <c r="R42" s="356">
        <v>140</v>
      </c>
      <c r="S42" s="356"/>
      <c r="T42" s="356"/>
      <c r="U42" s="356">
        <v>140</v>
      </c>
      <c r="V42" s="356"/>
      <c r="W42" s="356"/>
      <c r="X42" s="356">
        <v>133</v>
      </c>
      <c r="Y42" s="356"/>
      <c r="Z42" s="356"/>
      <c r="AA42" s="356">
        <v>133</v>
      </c>
      <c r="AB42" s="356"/>
      <c r="AC42" s="356"/>
      <c r="AD42" s="356">
        <v>133</v>
      </c>
      <c r="AE42" s="356"/>
      <c r="AF42" s="356"/>
      <c r="AG42" s="356">
        <v>140</v>
      </c>
      <c r="AH42" s="356"/>
      <c r="AI42" s="356"/>
      <c r="AJ42" s="299">
        <f t="shared" si="5"/>
        <v>1657</v>
      </c>
      <c r="AK42" s="299"/>
      <c r="AL42" s="108">
        <f t="shared" si="6"/>
        <v>7</v>
      </c>
      <c r="AM42"/>
      <c r="AN42"/>
      <c r="AP42" s="156"/>
      <c r="AW42" s="157"/>
    </row>
    <row r="43" spans="1:50" ht="18" customHeight="1">
      <c r="A43" s="306" t="s">
        <v>224</v>
      </c>
      <c r="B43" s="307"/>
      <c r="C43" s="308"/>
      <c r="D43" s="69">
        <v>1400</v>
      </c>
      <c r="E43" s="69">
        <v>1310</v>
      </c>
      <c r="F43" s="356">
        <v>1400</v>
      </c>
      <c r="G43" s="356"/>
      <c r="H43" s="356"/>
      <c r="I43" s="356">
        <v>1470</v>
      </c>
      <c r="J43" s="356"/>
      <c r="K43" s="356"/>
      <c r="L43" s="356">
        <v>1470</v>
      </c>
      <c r="M43" s="356"/>
      <c r="N43" s="356"/>
      <c r="O43" s="356">
        <v>1330</v>
      </c>
      <c r="P43" s="356"/>
      <c r="Q43" s="356"/>
      <c r="R43" s="356">
        <v>1400</v>
      </c>
      <c r="S43" s="356"/>
      <c r="T43" s="356"/>
      <c r="U43" s="356">
        <v>1400</v>
      </c>
      <c r="V43" s="356"/>
      <c r="W43" s="356"/>
      <c r="X43" s="356">
        <v>1330</v>
      </c>
      <c r="Y43" s="356"/>
      <c r="Z43" s="356"/>
      <c r="AA43" s="356">
        <v>1330</v>
      </c>
      <c r="AB43" s="356"/>
      <c r="AC43" s="356"/>
      <c r="AD43" s="356">
        <v>1330</v>
      </c>
      <c r="AE43" s="356"/>
      <c r="AF43" s="356"/>
      <c r="AG43" s="356">
        <v>1400</v>
      </c>
      <c r="AH43" s="356"/>
      <c r="AI43" s="356"/>
      <c r="AJ43" s="299">
        <f t="shared" si="5"/>
        <v>16570</v>
      </c>
      <c r="AK43" s="299"/>
      <c r="AL43" s="108">
        <f t="shared" si="6"/>
        <v>70</v>
      </c>
      <c r="AM43"/>
      <c r="AN43"/>
      <c r="AP43" s="156"/>
      <c r="AW43" s="157"/>
    </row>
    <row r="44" spans="1:50" ht="18" customHeight="1">
      <c r="A44" s="355" t="s">
        <v>214</v>
      </c>
      <c r="B44" s="355"/>
      <c r="C44" s="355"/>
      <c r="D44" s="69">
        <v>20</v>
      </c>
      <c r="E44" s="69">
        <v>19</v>
      </c>
      <c r="F44" s="356">
        <v>20</v>
      </c>
      <c r="G44" s="356"/>
      <c r="H44" s="356"/>
      <c r="I44" s="356">
        <v>21</v>
      </c>
      <c r="J44" s="356"/>
      <c r="K44" s="356"/>
      <c r="L44" s="356">
        <v>21</v>
      </c>
      <c r="M44" s="356"/>
      <c r="N44" s="356"/>
      <c r="O44" s="356">
        <v>19</v>
      </c>
      <c r="P44" s="356"/>
      <c r="Q44" s="356"/>
      <c r="R44" s="356">
        <v>20</v>
      </c>
      <c r="S44" s="356"/>
      <c r="T44" s="356"/>
      <c r="U44" s="356">
        <v>20</v>
      </c>
      <c r="V44" s="356"/>
      <c r="W44" s="356"/>
      <c r="X44" s="356">
        <v>19</v>
      </c>
      <c r="Y44" s="356"/>
      <c r="Z44" s="356"/>
      <c r="AA44" s="356">
        <v>19</v>
      </c>
      <c r="AB44" s="356"/>
      <c r="AC44" s="356"/>
      <c r="AD44" s="356">
        <v>19</v>
      </c>
      <c r="AE44" s="356"/>
      <c r="AF44" s="356"/>
      <c r="AG44" s="356">
        <v>20</v>
      </c>
      <c r="AH44" s="356"/>
      <c r="AI44" s="356"/>
      <c r="AJ44" s="299">
        <f>+SUM(D44:AI44)</f>
        <v>237</v>
      </c>
      <c r="AK44" s="299"/>
      <c r="AL44" s="107"/>
      <c r="AM44"/>
      <c r="AN44"/>
      <c r="AP44" s="156"/>
      <c r="AW44" s="157"/>
    </row>
    <row r="45" spans="1:50" ht="5.0999999999999996"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c r="AP45" s="156"/>
      <c r="AW45" s="157"/>
    </row>
    <row r="46" spans="1:50" ht="18" customHeight="1">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c r="AP46" s="156"/>
      <c r="AW46" s="157"/>
    </row>
    <row r="47" spans="1:50" ht="45" customHeight="1">
      <c r="A47" s="286" t="s">
        <v>170</v>
      </c>
      <c r="B47" s="286"/>
      <c r="C47" s="286" t="s">
        <v>207</v>
      </c>
      <c r="D47" s="286"/>
      <c r="E47" s="285" t="s">
        <v>288</v>
      </c>
      <c r="F47" s="285"/>
      <c r="G47" s="285"/>
      <c r="H47" s="285"/>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c r="AP47" s="156"/>
      <c r="AW47" s="157"/>
    </row>
    <row r="48" spans="1:50" ht="18" customHeight="1">
      <c r="A48" s="285" t="s">
        <v>172</v>
      </c>
      <c r="B48" s="285"/>
      <c r="C48" s="351">
        <f>ROUNDDOWN(IF(AL37&lt;=30,1,1+ROUNDUP((AL37-30)/30,0)),1)</f>
        <v>3</v>
      </c>
      <c r="D48" s="351"/>
      <c r="E48" s="351">
        <f>ROUNDDOWN(AL37/6,1)</f>
        <v>14.5</v>
      </c>
      <c r="F48" s="351"/>
      <c r="G48" s="351"/>
      <c r="H48" s="351"/>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c r="AP48" s="156"/>
      <c r="AW48" s="157"/>
    </row>
    <row r="49" spans="1:50" ht="5.0999999999999996"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c r="AP49" s="156"/>
      <c r="AW49" s="157"/>
    </row>
    <row r="50" spans="1:50" ht="21" customHeight="1">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c r="AP50" s="156"/>
      <c r="AW50" s="157"/>
    </row>
    <row r="51" spans="1:50" ht="24.95" customHeight="1">
      <c r="A51" s="62"/>
      <c r="B51" s="67"/>
      <c r="C51" s="332" t="str">
        <f>IF(VLOOKUP($AK$1,選択肢!$A$1:$J$32,C56,FALSE)=0,"-",VLOOKUP($AK$1,選択肢!$A$1:$J$32,C56,FALSE))</f>
        <v>管理者</v>
      </c>
      <c r="D51" s="333"/>
      <c r="E51" s="339" t="str">
        <f>IF(VLOOKUP($AK$1,選択肢!$A$1:$J$32,E56,FALSE)=0,"-",VLOOKUP($AK$1,選択肢!$A$1:$J$32,E56,FALSE))</f>
        <v>サービス管理責任者</v>
      </c>
      <c r="F51" s="339"/>
      <c r="G51" s="339"/>
      <c r="H51" s="339"/>
      <c r="I51" s="332" t="str">
        <f>IF(VLOOKUP($AK$1,選択肢!$A$1:$J$32,I56,FALSE)=0,"-",VLOOKUP($AK$1,選択肢!$A$1:$J$32,I56,FALSE))</f>
        <v>世話人</v>
      </c>
      <c r="J51" s="333"/>
      <c r="K51" s="333"/>
      <c r="L51" s="333"/>
      <c r="M51" s="333"/>
      <c r="N51" s="340"/>
      <c r="O51" s="332" t="str">
        <f>IF(VLOOKUP($AK$1,選択肢!$A$1:$J$32,O56,FALSE)=0,"-",VLOOKUP($AK$1,選択肢!$A$1:$J$32,O56,FALSE))</f>
        <v>-</v>
      </c>
      <c r="P51" s="333"/>
      <c r="Q51" s="333"/>
      <c r="R51" s="333"/>
      <c r="S51" s="333"/>
      <c r="T51" s="340"/>
      <c r="U51" s="332" t="str">
        <f>IF(VLOOKUP($AK$1,選択肢!$A$1:$J$32,U56,FALSE)=0,"-",VLOOKUP($AK$1,選択肢!$A$1:$J$32,U56,FALSE))</f>
        <v>-</v>
      </c>
      <c r="V51" s="333"/>
      <c r="W51" s="333"/>
      <c r="X51" s="333"/>
      <c r="Y51" s="333"/>
      <c r="Z51" s="340"/>
      <c r="AA51" s="332" t="str">
        <f>IF(VLOOKUP($AK$1,選択肢!$A$1:$J$32,AA56,FALSE)=0,"-",VLOOKUP($AK$1,選択肢!$A$1:$J$32,AA56,FALSE))</f>
        <v>-</v>
      </c>
      <c r="AB51" s="333"/>
      <c r="AC51" s="333"/>
      <c r="AD51" s="333"/>
      <c r="AE51" s="333"/>
      <c r="AF51" s="340"/>
      <c r="AG51" s="339" t="str">
        <f>IF(VLOOKUP($AK$1,選択肢!$A$1:$J$32,AG56,FALSE)=0,"-",VLOOKUP($AK$1,選択肢!$A$1:$J$32,AG56,FALSE))</f>
        <v>-</v>
      </c>
      <c r="AH51" s="339"/>
      <c r="AI51" s="339"/>
      <c r="AJ51" s="339"/>
      <c r="AK51" s="339"/>
      <c r="AL51" s="339" t="str">
        <f>IF(VLOOKUP($AK$1,選択肢!$A$1:$J$32,AL56,FALSE)=0,"-",VLOOKUP($AK$1,選択肢!$A$1:$J$32,AL56,FALSE))</f>
        <v>-</v>
      </c>
      <c r="AM51" s="339"/>
      <c r="AN51" s="62"/>
      <c r="AO51" s="60"/>
      <c r="AP51" s="158"/>
      <c r="AQ51" s="159"/>
      <c r="AR51" s="159"/>
      <c r="AS51" s="159"/>
      <c r="AT51" s="159"/>
      <c r="AU51" s="159"/>
      <c r="AV51" s="159"/>
      <c r="AW51" s="160"/>
      <c r="AX51" s="60"/>
    </row>
    <row r="52" spans="1:50" ht="18" customHeight="1">
      <c r="A52" s="62"/>
      <c r="B52" s="67"/>
      <c r="C52" s="102" t="s">
        <v>190</v>
      </c>
      <c r="D52" s="102" t="s">
        <v>191</v>
      </c>
      <c r="E52" s="101" t="s">
        <v>190</v>
      </c>
      <c r="F52" s="338" t="s">
        <v>191</v>
      </c>
      <c r="G52" s="338"/>
      <c r="H52" s="338"/>
      <c r="I52" s="335" t="s">
        <v>190</v>
      </c>
      <c r="J52" s="336"/>
      <c r="K52" s="337"/>
      <c r="L52" s="335" t="s">
        <v>191</v>
      </c>
      <c r="M52" s="336"/>
      <c r="N52" s="337"/>
      <c r="O52" s="335" t="s">
        <v>190</v>
      </c>
      <c r="P52" s="336"/>
      <c r="Q52" s="337"/>
      <c r="R52" s="335" t="s">
        <v>191</v>
      </c>
      <c r="S52" s="336"/>
      <c r="T52" s="337"/>
      <c r="U52" s="335" t="s">
        <v>190</v>
      </c>
      <c r="V52" s="336"/>
      <c r="W52" s="337"/>
      <c r="X52" s="335" t="s">
        <v>191</v>
      </c>
      <c r="Y52" s="336"/>
      <c r="Z52" s="337"/>
      <c r="AA52" s="335" t="s">
        <v>190</v>
      </c>
      <c r="AB52" s="336"/>
      <c r="AC52" s="337"/>
      <c r="AD52" s="335" t="s">
        <v>191</v>
      </c>
      <c r="AE52" s="336"/>
      <c r="AF52" s="337"/>
      <c r="AG52" s="335" t="s">
        <v>190</v>
      </c>
      <c r="AH52" s="336"/>
      <c r="AI52" s="337"/>
      <c r="AJ52" s="335" t="s">
        <v>191</v>
      </c>
      <c r="AK52" s="337"/>
      <c r="AL52" s="101" t="s">
        <v>27</v>
      </c>
      <c r="AM52" s="101" t="s">
        <v>216</v>
      </c>
      <c r="AN52" s="62"/>
      <c r="AO52" s="60"/>
      <c r="AP52" s="62"/>
      <c r="AQ52" s="60"/>
      <c r="AR52" s="60"/>
      <c r="AS52" s="60"/>
      <c r="AT52" s="60"/>
      <c r="AU52" s="60"/>
      <c r="AV52" s="60"/>
      <c r="AW52" s="60"/>
      <c r="AX52" s="60"/>
    </row>
    <row r="53" spans="1:50" ht="18" customHeight="1">
      <c r="A53" s="62"/>
      <c r="B53" s="75" t="s">
        <v>192</v>
      </c>
      <c r="C53" s="101">
        <f>COUNTIFS($B$11:$B$30,C$51,$C$11:$C$30,"A",$E$11:$E$30,"*")</f>
        <v>1</v>
      </c>
      <c r="D53" s="101">
        <f>COUNTIFS($B$11:$B$30,C$51,$C$11:$C$30,"B",$E$11:$E$30,"*")</f>
        <v>0</v>
      </c>
      <c r="E53" s="101">
        <f>COUNTIFS($B$11:$B$30,E$51,$C$11:$C$30,"A",$E$11:$E$30,"*")</f>
        <v>0</v>
      </c>
      <c r="F53" s="335">
        <f>COUNTIFS($B$11:$B$30,E$51,$C$11:$C$30,"B",$E$11:$E$30,"*")</f>
        <v>1</v>
      </c>
      <c r="G53" s="336"/>
      <c r="H53" s="337"/>
      <c r="I53" s="335">
        <f>COUNTIFS($B$11:$B$30,I$51,$C$11:$C$30,"A",$E$11:$E$30,"*")</f>
        <v>0</v>
      </c>
      <c r="J53" s="336"/>
      <c r="K53" s="337"/>
      <c r="L53" s="335">
        <f>COUNTIFS($B$11:$B$30,I$51,$C$11:$C$30,"B",$E$11:$E$30,"*")</f>
        <v>0</v>
      </c>
      <c r="M53" s="336"/>
      <c r="N53" s="337"/>
      <c r="O53" s="335">
        <f>COUNTIFS($B$11:$B$30,O$51,$C$11:$C$30,"A",$E$11:$E$30,"*")</f>
        <v>0</v>
      </c>
      <c r="P53" s="336"/>
      <c r="Q53" s="337"/>
      <c r="R53" s="335">
        <f>COUNTIFS($B$11:$B$30,O$51,$C$11:$C$30,"B",$E$11:$E$30,"*")</f>
        <v>0</v>
      </c>
      <c r="S53" s="336"/>
      <c r="T53" s="337"/>
      <c r="U53" s="335">
        <f>COUNTIFS($B$11:$B$30,U$51,$C$11:$C$30,"A",$E$11:$E$30,"*")</f>
        <v>0</v>
      </c>
      <c r="V53" s="336"/>
      <c r="W53" s="337"/>
      <c r="X53" s="335">
        <f>COUNTIFS($B$11:$B$30,U$51,$C$11:$C$30,"B",$E$11:$E$30,"*")</f>
        <v>0</v>
      </c>
      <c r="Y53" s="336"/>
      <c r="Z53" s="337"/>
      <c r="AA53" s="335">
        <f>COUNTIFS($B$11:$B$30,AA$51,$C$11:$C$30,"A",$E$11:$E$30,"*")</f>
        <v>0</v>
      </c>
      <c r="AB53" s="336"/>
      <c r="AC53" s="337"/>
      <c r="AD53" s="335">
        <f>COUNTIFS($B$11:$B$30,AA$51,$C$11:$C$30,"B",$E$11:$E$30,"*")</f>
        <v>0</v>
      </c>
      <c r="AE53" s="336"/>
      <c r="AF53" s="337"/>
      <c r="AG53" s="335">
        <f>COUNTIFS($B$11:$B$30,AG$51,$C$11:$C$30,"A",$E$11:$E$30,"*")</f>
        <v>0</v>
      </c>
      <c r="AH53" s="336"/>
      <c r="AI53" s="337"/>
      <c r="AJ53" s="335">
        <f>COUNTIFS($B$11:$B$30,AG$51,$C$11:$C$30,"B",$E$11:$E$30,"*")</f>
        <v>0</v>
      </c>
      <c r="AK53" s="337"/>
      <c r="AL53" s="101">
        <f>COUNTIFS($B$11:$B$30,AL$51,$C$11:$C$30,"A",$E$11:$E$30,"*")</f>
        <v>0</v>
      </c>
      <c r="AM53" s="101">
        <f>COUNTIFS($B$11:$B$30,AL$51,$C$11:$C$30,"B",$E$11:$E$30,"*")</f>
        <v>0</v>
      </c>
      <c r="AN53" s="62"/>
      <c r="AO53" s="60"/>
      <c r="AP53" s="62"/>
      <c r="AQ53" s="60"/>
      <c r="AR53" s="60"/>
      <c r="AS53" s="60"/>
      <c r="AT53" s="60"/>
      <c r="AU53" s="60"/>
      <c r="AV53" s="60"/>
      <c r="AW53" s="60"/>
      <c r="AX53" s="60"/>
    </row>
    <row r="54" spans="1:50" ht="18" customHeight="1">
      <c r="A54" s="62"/>
      <c r="B54" s="82" t="s">
        <v>193</v>
      </c>
      <c r="C54" s="113"/>
      <c r="D54" s="113"/>
      <c r="E54" s="101">
        <f>COUNTIFS($B$11:$B$30,E$51,$C$11:$C$30,"C",$E$11:$E$30,"*")</f>
        <v>0</v>
      </c>
      <c r="F54" s="335">
        <f>COUNTIFS($B$11:$B$30,E$51,$C$11:$C$30,"D",$E$11:$E$30,"*")</f>
        <v>0</v>
      </c>
      <c r="G54" s="336"/>
      <c r="H54" s="337"/>
      <c r="I54" s="335">
        <f>COUNTIFS($B$11:$B$30,I$51,$C$11:$C$30,"C",$E$11:$E$30,"*")</f>
        <v>1</v>
      </c>
      <c r="J54" s="336"/>
      <c r="K54" s="337"/>
      <c r="L54" s="335">
        <f>COUNTIFS($B$11:$B$30,I$51,$C$11:$C$30,"D",$E$11:$E$30,"*")</f>
        <v>1</v>
      </c>
      <c r="M54" s="336"/>
      <c r="N54" s="337"/>
      <c r="O54" s="335">
        <f>COUNTIFS($B$11:$B$30,O$51,$C$11:$C$30,"C",$E$11:$E$30,"*")</f>
        <v>0</v>
      </c>
      <c r="P54" s="336"/>
      <c r="Q54" s="337"/>
      <c r="R54" s="335">
        <f>COUNTIFS($B$11:$B$30,O$51,$C$11:$C$30,"D",$E$11:$E$30,"*")</f>
        <v>0</v>
      </c>
      <c r="S54" s="336"/>
      <c r="T54" s="337"/>
      <c r="U54" s="335">
        <f>COUNTIFS($B$11:$B$30,U$51,$C$11:$C$30,"C",$E$11:$E$30,"*")</f>
        <v>0</v>
      </c>
      <c r="V54" s="336"/>
      <c r="W54" s="337"/>
      <c r="X54" s="335">
        <f>COUNTIFS($B$11:$B$30,U$51,$C$11:$C$30,"D",$E$11:$E$30,"*")</f>
        <v>0</v>
      </c>
      <c r="Y54" s="336"/>
      <c r="Z54" s="337"/>
      <c r="AA54" s="335">
        <f>COUNTIFS($B$11:$B$30,AA$51,$C$11:$C$30,"C",$E$11:$E$30,"*")</f>
        <v>0</v>
      </c>
      <c r="AB54" s="336"/>
      <c r="AC54" s="337"/>
      <c r="AD54" s="335">
        <f>COUNTIFS($B$11:$B$30,AA$51,$C$11:$C$30,"D",$E$11:$E$30,"*")</f>
        <v>0</v>
      </c>
      <c r="AE54" s="336"/>
      <c r="AF54" s="337"/>
      <c r="AG54" s="335">
        <f>COUNTIFS($B$11:$B$30,AG$51,$C$11:$C$30,"C",$E$11:$E$30,"*")</f>
        <v>0</v>
      </c>
      <c r="AH54" s="336"/>
      <c r="AI54" s="337"/>
      <c r="AJ54" s="335">
        <f>COUNTIFS($B$11:$B$30,AG$51,$C$11:$C$30,"D",$E$11:$E$30,"*")</f>
        <v>0</v>
      </c>
      <c r="AK54" s="337"/>
      <c r="AL54" s="101">
        <f>COUNTIFS($B$11:$B$30,AL$51,$C$11:$C$30,"C",$E$11:$E$30,"*")</f>
        <v>0</v>
      </c>
      <c r="AM54" s="101">
        <f>COUNTIFS($B$11:$B$30,AL$51,$C$11:$C$30,"D",$E$11:$E$30,"*")</f>
        <v>0</v>
      </c>
      <c r="AN54" s="62"/>
      <c r="AO54" s="60"/>
      <c r="AP54" s="62"/>
      <c r="AQ54" s="60"/>
      <c r="AR54" s="60"/>
      <c r="AS54" s="60"/>
      <c r="AT54" s="60"/>
      <c r="AU54" s="60"/>
      <c r="AV54" s="60"/>
      <c r="AW54" s="60"/>
      <c r="AX54" s="60"/>
    </row>
    <row r="55" spans="1:50" ht="24.95" customHeight="1">
      <c r="A55" s="62"/>
      <c r="B55" s="82" t="s">
        <v>194</v>
      </c>
      <c r="C55" s="386"/>
      <c r="D55" s="387"/>
      <c r="E55" s="332" t="str">
        <f>IF($AK$3="４週",SUMIFS($AK$11:$AK$30,$B$11:$B$30,E51)/4/$AH$5,IF($AK$3="歴月",SUMIFS($AK$11:$AK$30,$B$11:$B$30,E51)/$AL$5,"記載する期間を選択してください"))</f>
        <v>記載する期間を選択してください</v>
      </c>
      <c r="F55" s="333"/>
      <c r="G55" s="333"/>
      <c r="H55" s="340"/>
      <c r="I55" s="332" t="str">
        <f>IF($AK$3="４週",SUMIFS($AK$11:$AK$30,$B$11:$B$30,I51)/4/$AH$5,IF($AK$3="歴月",SUMIFS($AK$11:$AK$30,$B$11:$B$30,I51)/$AL$5,"記載する期間を選択してください"))</f>
        <v>記載する期間を選択してください</v>
      </c>
      <c r="J55" s="333"/>
      <c r="K55" s="333"/>
      <c r="L55" s="333"/>
      <c r="M55" s="333"/>
      <c r="N55" s="340"/>
      <c r="O55" s="332" t="str">
        <f>IF($AK$3="４週",SUMIFS($AK$11:$AK$30,$B$11:$B$30,O51)/4/$AH$5,IF($AK$3="歴月",SUMIFS($AK$11:$AK$30,$B$11:$B$30,O51)/$AL$5,"記載する期間を選択してください"))</f>
        <v>記載する期間を選択してください</v>
      </c>
      <c r="P55" s="333"/>
      <c r="Q55" s="333"/>
      <c r="R55" s="333"/>
      <c r="S55" s="333"/>
      <c r="T55" s="340"/>
      <c r="U55" s="332" t="str">
        <f>IF($AK$3="４週",SUMIFS($AK$11:$AK$30,$B$11:$B$30,U51)/4/$AH$5,IF($AK$3="歴月",SUMIFS($AK$11:$AK$30,$B$11:$B$30,U51)/$AL$5,"記載する期間を選択してください"))</f>
        <v>記載する期間を選択してください</v>
      </c>
      <c r="V55" s="333"/>
      <c r="W55" s="333"/>
      <c r="X55" s="333"/>
      <c r="Y55" s="333"/>
      <c r="Z55" s="340"/>
      <c r="AA55" s="332" t="str">
        <f>IF($AK$3="４週",SUMIFS($AK$11:$AK$30,$B$11:$B$30,AA51)/4/$AH$5,IF($AK$3="歴月",SUMIFS($AK$11:$AK$30,$B$11:$B$30,AA51)/$AL$5,"記載する期間を選択してください"))</f>
        <v>記載する期間を選択してください</v>
      </c>
      <c r="AB55" s="333"/>
      <c r="AC55" s="333"/>
      <c r="AD55" s="333"/>
      <c r="AE55" s="333"/>
      <c r="AF55" s="340"/>
      <c r="AG55" s="332" t="str">
        <f>IF($AK$3="４週",SUMIFS($AK$11:$AK$30,$B$11:$B$30,AG51)/4/$AH$5,IF($AK$3="歴月",SUMIFS($AK$11:$AK$30,$B$11:$B$30,AG51)/$AL$5,"記載する期間を選択してください"))</f>
        <v>記載する期間を選択してください</v>
      </c>
      <c r="AH55" s="333"/>
      <c r="AI55" s="333"/>
      <c r="AJ55" s="333"/>
      <c r="AK55" s="340"/>
      <c r="AL55" s="332" t="str">
        <f>IF($AK$3="４週",SUMIFS($AK$11:$AK$30,$B$11:$B$30,AL51)/4/$AH$5,IF($AK$3="歴月",SUMIFS($AK$11:$AK$30,$B$11:$B$30,AL51)/$AL$5,"記載する期間を選択してください"))</f>
        <v>記載する期間を選択してください</v>
      </c>
      <c r="AM55" s="340"/>
      <c r="AN55" s="62"/>
      <c r="AP55" s="62"/>
    </row>
    <row r="56" spans="1:5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c r="AP56" s="62"/>
    </row>
    <row r="57" spans="1:5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c r="AP57" s="62"/>
    </row>
    <row r="58" spans="1:5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O58" s="59"/>
      <c r="AP58" s="62"/>
      <c r="AQ58" s="59"/>
      <c r="AR58" s="59"/>
      <c r="AS58" s="59"/>
      <c r="AT58" s="59"/>
      <c r="AU58" s="59"/>
      <c r="AV58" s="59"/>
      <c r="AW58" s="59"/>
      <c r="AX58" s="59"/>
    </row>
    <row r="59" spans="1:5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c r="AO59" s="59"/>
      <c r="AP59" s="59"/>
      <c r="AQ59" s="59"/>
      <c r="AR59" s="59"/>
      <c r="AS59" s="59"/>
      <c r="AT59" s="59"/>
      <c r="AU59" s="59"/>
      <c r="AV59" s="59"/>
      <c r="AW59" s="59"/>
      <c r="AX59" s="59"/>
    </row>
    <row r="60" spans="1:5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c r="AO60" s="59"/>
      <c r="AP60" s="59"/>
      <c r="AQ60" s="59"/>
      <c r="AR60" s="59"/>
      <c r="AS60" s="59"/>
      <c r="AT60" s="59"/>
      <c r="AU60" s="59"/>
      <c r="AV60" s="59"/>
      <c r="AW60" s="59"/>
      <c r="AX60" s="59"/>
    </row>
    <row r="61" spans="1:5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c r="AO61" s="59"/>
      <c r="AP61" s="59"/>
      <c r="AQ61" s="59"/>
      <c r="AR61" s="59"/>
      <c r="AS61" s="59"/>
      <c r="AT61" s="59"/>
      <c r="AU61" s="59"/>
      <c r="AV61" s="59"/>
      <c r="AW61" s="59"/>
      <c r="AX61" s="59"/>
    </row>
    <row r="62" spans="1:50" ht="15" customHeight="1">
      <c r="A62" s="60" t="s">
        <v>123</v>
      </c>
      <c r="B62" s="94"/>
      <c r="C62" s="60"/>
      <c r="D62" s="60"/>
      <c r="E62" s="60"/>
      <c r="F62" s="60"/>
      <c r="G62" s="60"/>
    </row>
    <row r="63" spans="1:50" ht="15" customHeight="1">
      <c r="A63" s="60" t="s">
        <v>124</v>
      </c>
      <c r="B63" s="94"/>
      <c r="C63" s="60"/>
      <c r="D63" s="60"/>
      <c r="E63" s="60"/>
      <c r="F63" s="60"/>
      <c r="G63" s="60"/>
    </row>
    <row r="64" spans="1:50" ht="15" customHeight="1">
      <c r="A64" s="60"/>
      <c r="B64" s="75" t="s">
        <v>125</v>
      </c>
      <c r="C64" s="286" t="s">
        <v>126</v>
      </c>
      <c r="D64" s="286"/>
      <c r="E64" s="286"/>
      <c r="F64" s="60"/>
      <c r="G64" s="60"/>
    </row>
    <row r="65" spans="1:7" ht="15" customHeight="1">
      <c r="A65" s="60"/>
      <c r="B65" s="97" t="s">
        <v>127</v>
      </c>
      <c r="C65" s="299" t="s">
        <v>128</v>
      </c>
      <c r="D65" s="299"/>
      <c r="E65" s="299"/>
      <c r="F65" s="60"/>
      <c r="G65" s="60"/>
    </row>
    <row r="66" spans="1:7" ht="15" customHeight="1">
      <c r="A66" s="60"/>
      <c r="B66" s="97" t="s">
        <v>129</v>
      </c>
      <c r="C66" s="299" t="s">
        <v>130</v>
      </c>
      <c r="D66" s="299"/>
      <c r="E66" s="299"/>
      <c r="F66" s="60"/>
      <c r="G66" s="60"/>
    </row>
    <row r="67" spans="1:7" ht="15" customHeight="1">
      <c r="A67" s="60"/>
      <c r="B67" s="97" t="s">
        <v>131</v>
      </c>
      <c r="C67" s="299" t="s">
        <v>132</v>
      </c>
      <c r="D67" s="299"/>
      <c r="E67" s="299"/>
      <c r="F67" s="60"/>
      <c r="G67" s="60"/>
    </row>
    <row r="68" spans="1:7" ht="15" customHeight="1">
      <c r="A68" s="60"/>
      <c r="B68" s="97" t="s">
        <v>133</v>
      </c>
      <c r="C68" s="299" t="s">
        <v>134</v>
      </c>
      <c r="D68" s="299"/>
      <c r="E68" s="299"/>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240</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214">
    <mergeCell ref="AP3:AW5"/>
    <mergeCell ref="AW7:AW10"/>
    <mergeCell ref="AP8:AV8"/>
    <mergeCell ref="AP36:AW36"/>
    <mergeCell ref="AK1:AN1"/>
    <mergeCell ref="M2:P2"/>
    <mergeCell ref="Q2:R2"/>
    <mergeCell ref="S2:T2"/>
    <mergeCell ref="U2:V2"/>
    <mergeCell ref="AK2:AN2"/>
    <mergeCell ref="AK3:AN3"/>
    <mergeCell ref="AK4:AN4"/>
    <mergeCell ref="AH5:AJ5"/>
    <mergeCell ref="AM28:AN28"/>
    <mergeCell ref="AM18:AN18"/>
    <mergeCell ref="AM19:AN19"/>
    <mergeCell ref="AM20:AN20"/>
    <mergeCell ref="AM21:AN21"/>
    <mergeCell ref="AM22:AN22"/>
    <mergeCell ref="AM23:AN23"/>
    <mergeCell ref="AM24:AN24"/>
    <mergeCell ref="AM25:AN25"/>
    <mergeCell ref="AM29:AN29"/>
    <mergeCell ref="AM30:AN30"/>
    <mergeCell ref="A7:A10"/>
    <mergeCell ref="C7:C10"/>
    <mergeCell ref="D7:D10"/>
    <mergeCell ref="E7:E10"/>
    <mergeCell ref="F7:AJ7"/>
    <mergeCell ref="AK7:AK10"/>
    <mergeCell ref="AM26:AN26"/>
    <mergeCell ref="AM27:AN27"/>
    <mergeCell ref="B7:B8"/>
    <mergeCell ref="B9:B10"/>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2" manualBreakCount="2">
    <brk id="34" max="49" man="1"/>
    <brk id="56" max="49"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Y90"/>
  <sheetViews>
    <sheetView showGridLines="0" tabSelected="1" view="pageBreakPreview" zoomScaleNormal="100" zoomScaleSheetLayoutView="100" workbookViewId="0">
      <selection activeCell="AO1" sqref="AO1:AX1048576"/>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1" width="1.875" style="59" customWidth="1"/>
    <col min="42" max="48" width="2.625" style="59" customWidth="1"/>
    <col min="49" max="49" width="8.375" style="59" customWidth="1"/>
    <col min="50" max="50" width="1.625" style="59" customWidth="1"/>
    <col min="52" max="16384" width="8.25" style="59"/>
  </cols>
  <sheetData>
    <row r="1" spans="1:49"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1" t="s">
        <v>295</v>
      </c>
      <c r="AL1" s="281"/>
      <c r="AM1" s="281"/>
      <c r="AN1" s="281"/>
    </row>
    <row r="2" spans="1:49" ht="18" customHeight="1">
      <c r="A2" s="62"/>
      <c r="B2" s="63"/>
      <c r="C2" s="63"/>
      <c r="D2" s="63"/>
      <c r="E2" s="63"/>
      <c r="F2" s="63"/>
      <c r="G2" s="63"/>
      <c r="H2" s="63"/>
      <c r="I2" s="63"/>
      <c r="J2" s="63"/>
      <c r="K2" s="63"/>
      <c r="L2" s="63"/>
      <c r="M2" s="288">
        <v>2024</v>
      </c>
      <c r="N2" s="288"/>
      <c r="O2" s="288"/>
      <c r="P2" s="288"/>
      <c r="Q2" s="287" t="s">
        <v>94</v>
      </c>
      <c r="R2" s="287"/>
      <c r="S2" s="288">
        <v>4</v>
      </c>
      <c r="T2" s="288"/>
      <c r="U2" s="287" t="s">
        <v>95</v>
      </c>
      <c r="V2" s="287"/>
      <c r="W2" s="63"/>
      <c r="X2" s="63"/>
      <c r="Y2" s="63"/>
      <c r="Z2" s="62"/>
      <c r="AA2" s="62"/>
      <c r="AC2" s="81"/>
      <c r="AD2" s="63"/>
      <c r="AE2" s="63"/>
      <c r="AF2" s="63"/>
      <c r="AG2" s="63"/>
      <c r="AH2" s="63"/>
      <c r="AI2" s="81" t="s">
        <v>96</v>
      </c>
      <c r="AJ2" s="81"/>
      <c r="AK2" s="282"/>
      <c r="AL2" s="282"/>
      <c r="AM2" s="282"/>
      <c r="AN2" s="282"/>
    </row>
    <row r="3" spans="1:49"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3" t="s">
        <v>273</v>
      </c>
      <c r="AL3" s="283"/>
      <c r="AM3" s="283"/>
      <c r="AN3" s="283"/>
      <c r="AP3" s="397" t="s">
        <v>366</v>
      </c>
      <c r="AQ3" s="397"/>
      <c r="AR3" s="397"/>
      <c r="AS3" s="397"/>
      <c r="AT3" s="397"/>
      <c r="AU3" s="397"/>
      <c r="AV3" s="397"/>
      <c r="AW3" s="397"/>
    </row>
    <row r="4" spans="1:49"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3"/>
      <c r="AL4" s="283"/>
      <c r="AM4" s="283"/>
      <c r="AN4" s="283"/>
      <c r="AP4" s="397"/>
      <c r="AQ4" s="397"/>
      <c r="AR4" s="397"/>
      <c r="AS4" s="397"/>
      <c r="AT4" s="397"/>
      <c r="AU4" s="397"/>
      <c r="AV4" s="397"/>
      <c r="AW4" s="397"/>
    </row>
    <row r="5" spans="1:49"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0">
        <v>40</v>
      </c>
      <c r="AI5" s="320"/>
      <c r="AJ5" s="320"/>
      <c r="AK5" s="88" t="s">
        <v>100</v>
      </c>
      <c r="AL5" s="99">
        <v>160</v>
      </c>
      <c r="AM5" s="88" t="s">
        <v>101</v>
      </c>
      <c r="AN5" s="62"/>
      <c r="AP5" s="397"/>
      <c r="AQ5" s="397"/>
      <c r="AR5" s="397"/>
      <c r="AS5" s="397"/>
      <c r="AT5" s="397"/>
      <c r="AU5" s="397"/>
      <c r="AV5" s="397"/>
      <c r="AW5" s="397"/>
    </row>
    <row r="6" spans="1:49"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9" ht="15" customHeight="1">
      <c r="A7" s="294" t="s">
        <v>102</v>
      </c>
      <c r="B7" s="321" t="s">
        <v>103</v>
      </c>
      <c r="C7" s="291" t="s">
        <v>104</v>
      </c>
      <c r="D7" s="286" t="s">
        <v>105</v>
      </c>
      <c r="E7" s="295" t="s">
        <v>106</v>
      </c>
      <c r="F7" s="290" t="s">
        <v>107</v>
      </c>
      <c r="G7" s="290"/>
      <c r="H7" s="290"/>
      <c r="I7" s="290"/>
      <c r="J7" s="290"/>
      <c r="K7" s="290"/>
      <c r="L7" s="290"/>
      <c r="M7" s="290"/>
      <c r="N7" s="290"/>
      <c r="O7" s="290"/>
      <c r="P7" s="290"/>
      <c r="Q7" s="290"/>
      <c r="R7" s="290"/>
      <c r="S7" s="290"/>
      <c r="T7" s="290"/>
      <c r="U7" s="290"/>
      <c r="V7" s="290"/>
      <c r="W7" s="290"/>
      <c r="X7" s="290"/>
      <c r="Y7" s="290"/>
      <c r="Z7" s="290"/>
      <c r="AA7" s="290"/>
      <c r="AB7" s="290"/>
      <c r="AC7" s="290"/>
      <c r="AD7" s="290"/>
      <c r="AE7" s="290"/>
      <c r="AF7" s="290"/>
      <c r="AG7" s="290"/>
      <c r="AH7" s="290"/>
      <c r="AI7" s="290"/>
      <c r="AJ7" s="290"/>
      <c r="AK7" s="284" t="s">
        <v>108</v>
      </c>
      <c r="AL7" s="285" t="s">
        <v>109</v>
      </c>
      <c r="AM7" s="280" t="s">
        <v>110</v>
      </c>
      <c r="AN7" s="280"/>
      <c r="AP7" s="147"/>
      <c r="AQ7" s="148"/>
      <c r="AR7" s="148" t="s">
        <v>359</v>
      </c>
      <c r="AS7" s="148"/>
      <c r="AT7" s="148"/>
      <c r="AU7" s="148"/>
      <c r="AV7" s="149"/>
      <c r="AW7" s="398" t="s">
        <v>106</v>
      </c>
    </row>
    <row r="8" spans="1:49" ht="15" customHeight="1">
      <c r="A8" s="294"/>
      <c r="B8" s="322"/>
      <c r="C8" s="292"/>
      <c r="D8" s="286"/>
      <c r="E8" s="295"/>
      <c r="F8" s="286" t="s">
        <v>111</v>
      </c>
      <c r="G8" s="286"/>
      <c r="H8" s="286"/>
      <c r="I8" s="286"/>
      <c r="J8" s="286"/>
      <c r="K8" s="286"/>
      <c r="L8" s="286"/>
      <c r="M8" s="286" t="s">
        <v>112</v>
      </c>
      <c r="N8" s="286"/>
      <c r="O8" s="286"/>
      <c r="P8" s="286"/>
      <c r="Q8" s="286"/>
      <c r="R8" s="286"/>
      <c r="S8" s="286"/>
      <c r="T8" s="286" t="s">
        <v>113</v>
      </c>
      <c r="U8" s="286"/>
      <c r="V8" s="286"/>
      <c r="W8" s="286"/>
      <c r="X8" s="286"/>
      <c r="Y8" s="286"/>
      <c r="Z8" s="286"/>
      <c r="AA8" s="286" t="s">
        <v>114</v>
      </c>
      <c r="AB8" s="286"/>
      <c r="AC8" s="286"/>
      <c r="AD8" s="286"/>
      <c r="AE8" s="286"/>
      <c r="AF8" s="286"/>
      <c r="AG8" s="286"/>
      <c r="AH8" s="286" t="s">
        <v>115</v>
      </c>
      <c r="AI8" s="286"/>
      <c r="AJ8" s="286"/>
      <c r="AK8" s="284"/>
      <c r="AL8" s="285"/>
      <c r="AM8" s="280"/>
      <c r="AN8" s="280"/>
      <c r="AP8" s="399" t="s">
        <v>111</v>
      </c>
      <c r="AQ8" s="400"/>
      <c r="AR8" s="400"/>
      <c r="AS8" s="400"/>
      <c r="AT8" s="400"/>
      <c r="AU8" s="400"/>
      <c r="AV8" s="401"/>
      <c r="AW8" s="398"/>
    </row>
    <row r="9" spans="1:49" ht="15" customHeight="1">
      <c r="A9" s="294"/>
      <c r="B9" s="323" t="s">
        <v>156</v>
      </c>
      <c r="C9" s="292"/>
      <c r="D9" s="286"/>
      <c r="E9" s="295"/>
      <c r="F9" s="64">
        <f>DATE($M$2,$S$2,1)</f>
        <v>45383</v>
      </c>
      <c r="G9" s="64">
        <f>DATE($M$2,$S$2,2)</f>
        <v>45384</v>
      </c>
      <c r="H9" s="64">
        <f>DATE($M$2,$S$2,3)</f>
        <v>45385</v>
      </c>
      <c r="I9" s="64">
        <f>DATE($M$2,$S$2,4)</f>
        <v>45386</v>
      </c>
      <c r="J9" s="64">
        <f>DATE($M$2,$S$2,5)</f>
        <v>45387</v>
      </c>
      <c r="K9" s="64">
        <f>DATE($M$2,$S$2,6)</f>
        <v>45388</v>
      </c>
      <c r="L9" s="64">
        <f>DATE($M$2,$S$2,7)</f>
        <v>45389</v>
      </c>
      <c r="M9" s="64">
        <f>DATE($M$2,$S$2,8)</f>
        <v>45390</v>
      </c>
      <c r="N9" s="64">
        <f>DATE($M$2,$S$2,9)</f>
        <v>45391</v>
      </c>
      <c r="O9" s="64">
        <f>DATE($M$2,$S$2,10)</f>
        <v>45392</v>
      </c>
      <c r="P9" s="64">
        <f>DATE($M$2,$S$2,11)</f>
        <v>45393</v>
      </c>
      <c r="Q9" s="64">
        <f>DATE($M$2,$S$2,12)</f>
        <v>45394</v>
      </c>
      <c r="R9" s="64">
        <f>DATE($M$2,$S$2,13)</f>
        <v>45395</v>
      </c>
      <c r="S9" s="64">
        <f>DATE($M$2,$S$2,14)</f>
        <v>45396</v>
      </c>
      <c r="T9" s="64">
        <f>DATE($M$2,$S$2,15)</f>
        <v>45397</v>
      </c>
      <c r="U9" s="64">
        <f>DATE($M$2,$S$2,16)</f>
        <v>45398</v>
      </c>
      <c r="V9" s="64">
        <f>DATE($M$2,$S$2,17)</f>
        <v>45399</v>
      </c>
      <c r="W9" s="64">
        <f>DATE($M$2,$S$2,18)</f>
        <v>45400</v>
      </c>
      <c r="X9" s="64">
        <f>DATE($M$2,$S$2,19)</f>
        <v>45401</v>
      </c>
      <c r="Y9" s="64">
        <f>DATE($M$2,$S$2,20)</f>
        <v>45402</v>
      </c>
      <c r="Z9" s="64">
        <f>DATE($M$2,$S$2,21)</f>
        <v>45403</v>
      </c>
      <c r="AA9" s="64">
        <f>DATE($M$2,$S$2,22)</f>
        <v>45404</v>
      </c>
      <c r="AB9" s="64">
        <f>DATE($M$2,$S$2,23)</f>
        <v>45405</v>
      </c>
      <c r="AC9" s="64">
        <f>DATE($M$2,$S$2,24)</f>
        <v>45406</v>
      </c>
      <c r="AD9" s="64">
        <f>DATE($M$2,$S$2,25)</f>
        <v>45407</v>
      </c>
      <c r="AE9" s="64">
        <f>DATE($M$2,$S$2,26)</f>
        <v>45408</v>
      </c>
      <c r="AF9" s="64">
        <f>DATE($M$2,$S$2,27)</f>
        <v>45409</v>
      </c>
      <c r="AG9" s="64">
        <f>DATE($M$2,$S$2,28)</f>
        <v>45410</v>
      </c>
      <c r="AH9" s="64">
        <f>IF(DAY(EOMONTH(F9,0))&lt;29,"",DATE($M$2,$S$2,29))</f>
        <v>45411</v>
      </c>
      <c r="AI9" s="64">
        <f>IF(DAY(EOMONTH(F9,0))&lt;30,"",DATE($M$2,$S$2,30))</f>
        <v>45412</v>
      </c>
      <c r="AJ9" s="64" t="str">
        <f>IF(DAY(EOMONTH(F9,0))&lt;31,"",DATE($M$2,$S$2,31))</f>
        <v/>
      </c>
      <c r="AK9" s="284"/>
      <c r="AL9" s="285"/>
      <c r="AM9" s="280"/>
      <c r="AN9" s="280"/>
      <c r="AP9" s="150">
        <f>F9</f>
        <v>45383</v>
      </c>
      <c r="AQ9" s="150">
        <f t="shared" ref="AQ9:AV10" si="0">G9</f>
        <v>45384</v>
      </c>
      <c r="AR9" s="150">
        <f t="shared" si="0"/>
        <v>45385</v>
      </c>
      <c r="AS9" s="150">
        <f t="shared" si="0"/>
        <v>45386</v>
      </c>
      <c r="AT9" s="150">
        <f t="shared" si="0"/>
        <v>45387</v>
      </c>
      <c r="AU9" s="150">
        <f t="shared" si="0"/>
        <v>45388</v>
      </c>
      <c r="AV9" s="150">
        <f t="shared" si="0"/>
        <v>45389</v>
      </c>
      <c r="AW9" s="398"/>
    </row>
    <row r="10" spans="1:49" ht="15" customHeight="1">
      <c r="A10" s="294"/>
      <c r="B10" s="324"/>
      <c r="C10" s="293"/>
      <c r="D10" s="286"/>
      <c r="E10" s="295"/>
      <c r="F10" s="65">
        <f>DATE($M$2,$S$2,1)</f>
        <v>45383</v>
      </c>
      <c r="G10" s="65">
        <f>DATE($M$2,$S$2,2)</f>
        <v>45384</v>
      </c>
      <c r="H10" s="65">
        <f>DATE($M$2,$S$2,3)</f>
        <v>45385</v>
      </c>
      <c r="I10" s="65">
        <f>DATE($M$2,$S$2,4)</f>
        <v>45386</v>
      </c>
      <c r="J10" s="65">
        <f>DATE($M$2,$S$2,5)</f>
        <v>45387</v>
      </c>
      <c r="K10" s="65">
        <f>DATE($M$2,$S$2,6)</f>
        <v>45388</v>
      </c>
      <c r="L10" s="65">
        <f>DATE($M$2,$S$2,7)</f>
        <v>45389</v>
      </c>
      <c r="M10" s="65">
        <f>DATE($M$2,$S$2,8)</f>
        <v>45390</v>
      </c>
      <c r="N10" s="65">
        <f>DATE($M$2,$S$2,9)</f>
        <v>45391</v>
      </c>
      <c r="O10" s="65">
        <f>DATE($M$2,$S$2,10)</f>
        <v>45392</v>
      </c>
      <c r="P10" s="65">
        <f>DATE($M$2,$S$2,11)</f>
        <v>45393</v>
      </c>
      <c r="Q10" s="65">
        <f>DATE($M$2,$S$2,12)</f>
        <v>45394</v>
      </c>
      <c r="R10" s="65">
        <f>DATE($M$2,$S$2,13)</f>
        <v>45395</v>
      </c>
      <c r="S10" s="65">
        <f>DATE($M$2,$S$2,14)</f>
        <v>45396</v>
      </c>
      <c r="T10" s="65">
        <f>DATE($M$2,$S$2,15)</f>
        <v>45397</v>
      </c>
      <c r="U10" s="65">
        <f>DATE($M$2,$S$2,16)</f>
        <v>45398</v>
      </c>
      <c r="V10" s="65">
        <f>DATE($M$2,$S$2,17)</f>
        <v>45399</v>
      </c>
      <c r="W10" s="65">
        <f>DATE($M$2,$S$2,18)</f>
        <v>45400</v>
      </c>
      <c r="X10" s="65">
        <f>DATE($M$2,$S$2,19)</f>
        <v>45401</v>
      </c>
      <c r="Y10" s="65">
        <f>DATE($M$2,$S$2,20)</f>
        <v>45402</v>
      </c>
      <c r="Z10" s="65">
        <f>DATE($M$2,$S$2,21)</f>
        <v>45403</v>
      </c>
      <c r="AA10" s="65">
        <f>DATE($M$2,$S$2,22)</f>
        <v>45404</v>
      </c>
      <c r="AB10" s="65">
        <f>DATE($M$2,$S$2,23)</f>
        <v>45405</v>
      </c>
      <c r="AC10" s="65">
        <f>DATE($M$2,$S$2,24)</f>
        <v>45406</v>
      </c>
      <c r="AD10" s="65">
        <f>DATE($M$2,$S$2,25)</f>
        <v>45407</v>
      </c>
      <c r="AE10" s="65">
        <f>DATE($M$2,$S$2,26)</f>
        <v>45408</v>
      </c>
      <c r="AF10" s="65">
        <f>DATE($M$2,$S$2,27)</f>
        <v>45409</v>
      </c>
      <c r="AG10" s="65">
        <f>DATE($M$2,$S$2,28)</f>
        <v>45410</v>
      </c>
      <c r="AH10" s="65">
        <f>IF(DAY(EOMONTH(F10,0))&lt;29,"",DATE($M$2,$S$2,29))</f>
        <v>45411</v>
      </c>
      <c r="AI10" s="65">
        <f>IF(DAY(EOMONTH(F10,0))&lt;30,"",DATE($M$2,$S$2,30))</f>
        <v>45412</v>
      </c>
      <c r="AJ10" s="65" t="str">
        <f>IF(DAY(EOMONTH(F10,0))&lt;31,"",DATE($M$2,$S$2,31))</f>
        <v/>
      </c>
      <c r="AK10" s="284"/>
      <c r="AL10" s="285"/>
      <c r="AM10" s="280"/>
      <c r="AN10" s="280"/>
      <c r="AP10" s="151">
        <f>F10</f>
        <v>45383</v>
      </c>
      <c r="AQ10" s="151">
        <f t="shared" si="0"/>
        <v>45384</v>
      </c>
      <c r="AR10" s="151">
        <f t="shared" si="0"/>
        <v>45385</v>
      </c>
      <c r="AS10" s="151">
        <f t="shared" si="0"/>
        <v>45386</v>
      </c>
      <c r="AT10" s="151">
        <f t="shared" si="0"/>
        <v>45387</v>
      </c>
      <c r="AU10" s="151">
        <f t="shared" si="0"/>
        <v>45388</v>
      </c>
      <c r="AV10" s="151">
        <f t="shared" si="0"/>
        <v>45389</v>
      </c>
      <c r="AW10" s="398"/>
    </row>
    <row r="11" spans="1:49"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8"/>
      <c r="AN11" s="298"/>
      <c r="AP11" s="152" t="s">
        <v>363</v>
      </c>
      <c r="AQ11" s="152" t="s">
        <v>364</v>
      </c>
      <c r="AR11" s="152"/>
      <c r="AS11" s="152"/>
      <c r="AT11" s="152"/>
      <c r="AU11" s="152"/>
      <c r="AV11" s="152"/>
      <c r="AW11" s="146" t="str">
        <f>E11</f>
        <v>A</v>
      </c>
    </row>
    <row r="12" spans="1:49"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1">+SUM(F12:AJ12)</f>
        <v>0</v>
      </c>
      <c r="AL12" s="71">
        <f>IF($AK$3="４週",AK12/4,AK12/(DAY(EOMONTH($F$9,0))/7))</f>
        <v>0</v>
      </c>
      <c r="AM12" s="298"/>
      <c r="AN12" s="298"/>
      <c r="AP12" s="152"/>
      <c r="AQ12" s="152"/>
      <c r="AR12" s="152"/>
      <c r="AS12" s="152"/>
      <c r="AT12" s="152"/>
      <c r="AU12" s="152"/>
      <c r="AV12" s="152"/>
      <c r="AW12" s="146" t="str">
        <f t="shared" ref="AW12:AW30" si="2">E12</f>
        <v>B</v>
      </c>
    </row>
    <row r="13" spans="1:49" ht="18" customHeight="1">
      <c r="A13" s="74">
        <v>3</v>
      </c>
      <c r="B13" s="103" t="s">
        <v>288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1"/>
        <v>0</v>
      </c>
      <c r="AL13" s="71">
        <f>IF($AK$3="４週",AK13/4,AK13/(DAY(EOMONTH($F$9,0))/7))</f>
        <v>0</v>
      </c>
      <c r="AM13" s="298"/>
      <c r="AN13" s="298"/>
      <c r="AP13" s="152"/>
      <c r="AQ13" s="152"/>
      <c r="AR13" s="152"/>
      <c r="AS13" s="152"/>
      <c r="AT13" s="152"/>
      <c r="AU13" s="152"/>
      <c r="AV13" s="152"/>
      <c r="AW13" s="146" t="str">
        <f t="shared" si="2"/>
        <v>C</v>
      </c>
    </row>
    <row r="14" spans="1:49" ht="18" customHeight="1">
      <c r="A14" s="74">
        <v>4</v>
      </c>
      <c r="B14" s="103" t="s">
        <v>288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IF($AK$3="４週",AK14/4,AK14/(DAY(EOMONTH($F$9,0))/7))</f>
        <v>0</v>
      </c>
      <c r="AM14" s="298"/>
      <c r="AN14" s="298"/>
      <c r="AP14" s="152"/>
      <c r="AQ14" s="152"/>
      <c r="AR14" s="152"/>
      <c r="AS14" s="152"/>
      <c r="AT14" s="152"/>
      <c r="AU14" s="152"/>
      <c r="AV14" s="152"/>
      <c r="AW14" s="146" t="str">
        <f t="shared" si="2"/>
        <v>D</v>
      </c>
    </row>
    <row r="15" spans="1:49"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ref="AL15:AL30" si="3">IF($AK$3="４週",AK15/4,AK15/(DAY(EOMONTH($F$9,0))/7))</f>
        <v>0</v>
      </c>
      <c r="AM15" s="298"/>
      <c r="AN15" s="298"/>
      <c r="AP15" s="152"/>
      <c r="AQ15" s="152"/>
      <c r="AR15" s="152"/>
      <c r="AS15" s="152"/>
      <c r="AT15" s="152"/>
      <c r="AU15" s="152"/>
      <c r="AV15" s="152"/>
      <c r="AW15" s="146">
        <f t="shared" si="2"/>
        <v>0</v>
      </c>
    </row>
    <row r="16" spans="1:49"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3"/>
        <v>0</v>
      </c>
      <c r="AM16" s="298"/>
      <c r="AN16" s="298"/>
      <c r="AP16" s="152"/>
      <c r="AQ16" s="152"/>
      <c r="AR16" s="152"/>
      <c r="AS16" s="152"/>
      <c r="AT16" s="152"/>
      <c r="AU16" s="152"/>
      <c r="AV16" s="152"/>
      <c r="AW16" s="146">
        <f t="shared" si="2"/>
        <v>0</v>
      </c>
    </row>
    <row r="17" spans="1:49"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3"/>
        <v>0</v>
      </c>
      <c r="AM17" s="298"/>
      <c r="AN17" s="298"/>
      <c r="AP17" s="152"/>
      <c r="AQ17" s="152"/>
      <c r="AR17" s="152"/>
      <c r="AS17" s="152"/>
      <c r="AT17" s="152"/>
      <c r="AU17" s="152"/>
      <c r="AV17" s="152"/>
      <c r="AW17" s="146">
        <f t="shared" si="2"/>
        <v>0</v>
      </c>
    </row>
    <row r="18" spans="1:49"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3"/>
        <v>0</v>
      </c>
      <c r="AM18" s="298"/>
      <c r="AN18" s="298"/>
      <c r="AP18" s="152"/>
      <c r="AQ18" s="152"/>
      <c r="AR18" s="152"/>
      <c r="AS18" s="152"/>
      <c r="AT18" s="152"/>
      <c r="AU18" s="152"/>
      <c r="AV18" s="152"/>
      <c r="AW18" s="146">
        <f t="shared" si="2"/>
        <v>0</v>
      </c>
    </row>
    <row r="19" spans="1:49"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3"/>
        <v>0</v>
      </c>
      <c r="AM19" s="298"/>
      <c r="AN19" s="298"/>
      <c r="AP19" s="152"/>
      <c r="AQ19" s="152"/>
      <c r="AR19" s="152"/>
      <c r="AS19" s="152"/>
      <c r="AT19" s="152"/>
      <c r="AU19" s="152"/>
      <c r="AV19" s="152"/>
      <c r="AW19" s="146">
        <f t="shared" si="2"/>
        <v>0</v>
      </c>
    </row>
    <row r="20" spans="1:49"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3"/>
        <v>0</v>
      </c>
      <c r="AM20" s="298"/>
      <c r="AN20" s="298"/>
      <c r="AP20" s="152"/>
      <c r="AQ20" s="152"/>
      <c r="AR20" s="152"/>
      <c r="AS20" s="152"/>
      <c r="AT20" s="152"/>
      <c r="AU20" s="152"/>
      <c r="AV20" s="152"/>
      <c r="AW20" s="146">
        <f t="shared" si="2"/>
        <v>0</v>
      </c>
    </row>
    <row r="21" spans="1:49"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3"/>
        <v>0</v>
      </c>
      <c r="AM21" s="298"/>
      <c r="AN21" s="298"/>
      <c r="AP21" s="152"/>
      <c r="AQ21" s="152"/>
      <c r="AR21" s="152"/>
      <c r="AS21" s="152"/>
      <c r="AT21" s="152"/>
      <c r="AU21" s="152"/>
      <c r="AV21" s="152"/>
      <c r="AW21" s="146">
        <f t="shared" si="2"/>
        <v>0</v>
      </c>
    </row>
    <row r="22" spans="1:49"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3"/>
        <v>0</v>
      </c>
      <c r="AM22" s="298"/>
      <c r="AN22" s="298"/>
      <c r="AP22" s="152"/>
      <c r="AQ22" s="152"/>
      <c r="AR22" s="152"/>
      <c r="AS22" s="152"/>
      <c r="AT22" s="152"/>
      <c r="AU22" s="152"/>
      <c r="AV22" s="152"/>
      <c r="AW22" s="146">
        <f t="shared" si="2"/>
        <v>0</v>
      </c>
    </row>
    <row r="23" spans="1:49"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3"/>
        <v>0</v>
      </c>
      <c r="AM23" s="298"/>
      <c r="AN23" s="298"/>
      <c r="AP23" s="152"/>
      <c r="AQ23" s="152"/>
      <c r="AR23" s="152"/>
      <c r="AS23" s="152"/>
      <c r="AT23" s="152"/>
      <c r="AU23" s="152"/>
      <c r="AV23" s="152"/>
      <c r="AW23" s="146">
        <f t="shared" si="2"/>
        <v>0</v>
      </c>
    </row>
    <row r="24" spans="1:49"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3"/>
        <v>0</v>
      </c>
      <c r="AM24" s="298"/>
      <c r="AN24" s="298"/>
      <c r="AP24" s="152"/>
      <c r="AQ24" s="152"/>
      <c r="AR24" s="152"/>
      <c r="AS24" s="152"/>
      <c r="AT24" s="152"/>
      <c r="AU24" s="152"/>
      <c r="AV24" s="152"/>
      <c r="AW24" s="146">
        <f t="shared" si="2"/>
        <v>0</v>
      </c>
    </row>
    <row r="25" spans="1:49"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3"/>
        <v>0</v>
      </c>
      <c r="AM25" s="298"/>
      <c r="AN25" s="298"/>
      <c r="AP25" s="152"/>
      <c r="AQ25" s="152"/>
      <c r="AR25" s="152"/>
      <c r="AS25" s="152"/>
      <c r="AT25" s="152"/>
      <c r="AU25" s="152"/>
      <c r="AV25" s="152"/>
      <c r="AW25" s="146">
        <f t="shared" si="2"/>
        <v>0</v>
      </c>
    </row>
    <row r="26" spans="1:49"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3"/>
        <v>0</v>
      </c>
      <c r="AM26" s="298"/>
      <c r="AN26" s="298"/>
      <c r="AP26" s="152"/>
      <c r="AQ26" s="152"/>
      <c r="AR26" s="152"/>
      <c r="AS26" s="152"/>
      <c r="AT26" s="152"/>
      <c r="AU26" s="152"/>
      <c r="AV26" s="152"/>
      <c r="AW26" s="146">
        <f t="shared" si="2"/>
        <v>0</v>
      </c>
    </row>
    <row r="27" spans="1:49"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3"/>
        <v>0</v>
      </c>
      <c r="AM27" s="298"/>
      <c r="AN27" s="298"/>
      <c r="AP27" s="152"/>
      <c r="AQ27" s="152"/>
      <c r="AR27" s="152"/>
      <c r="AS27" s="152"/>
      <c r="AT27" s="152"/>
      <c r="AU27" s="152"/>
      <c r="AV27" s="152"/>
      <c r="AW27" s="146">
        <f t="shared" si="2"/>
        <v>0</v>
      </c>
    </row>
    <row r="28" spans="1:49"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3"/>
        <v>0</v>
      </c>
      <c r="AM28" s="298"/>
      <c r="AN28" s="298"/>
      <c r="AP28" s="152"/>
      <c r="AQ28" s="152"/>
      <c r="AR28" s="152"/>
      <c r="AS28" s="152"/>
      <c r="AT28" s="152"/>
      <c r="AU28" s="152"/>
      <c r="AV28" s="152"/>
      <c r="AW28" s="146">
        <f t="shared" si="2"/>
        <v>0</v>
      </c>
    </row>
    <row r="29" spans="1:49"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3"/>
        <v>0</v>
      </c>
      <c r="AM29" s="298"/>
      <c r="AN29" s="298"/>
      <c r="AP29" s="152"/>
      <c r="AQ29" s="152"/>
      <c r="AR29" s="152"/>
      <c r="AS29" s="152"/>
      <c r="AT29" s="152"/>
      <c r="AU29" s="152"/>
      <c r="AV29" s="152"/>
      <c r="AW29" s="146">
        <f t="shared" si="2"/>
        <v>0</v>
      </c>
    </row>
    <row r="30" spans="1:49"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3"/>
        <v>0</v>
      </c>
      <c r="AM30" s="298"/>
      <c r="AN30" s="298"/>
      <c r="AP30" s="152"/>
      <c r="AQ30" s="152"/>
      <c r="AR30" s="152"/>
      <c r="AS30" s="152"/>
      <c r="AT30" s="152"/>
      <c r="AU30" s="152"/>
      <c r="AV30" s="152"/>
      <c r="AW30" s="146">
        <f t="shared" si="2"/>
        <v>0</v>
      </c>
    </row>
    <row r="31" spans="1:49" ht="18" customHeight="1">
      <c r="A31" s="295" t="s">
        <v>116</v>
      </c>
      <c r="B31" s="296"/>
      <c r="C31" s="296"/>
      <c r="D31" s="296"/>
      <c r="E31" s="296"/>
      <c r="F31" s="72">
        <f>+SUM(F11:F30)</f>
        <v>0</v>
      </c>
      <c r="G31" s="72">
        <f t="shared" ref="G31:AJ31" si="4">+SUM(G11:G30)</f>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1"/>
        <v>0</v>
      </c>
      <c r="AL31" s="71">
        <f>IF($AK$3="４週",AK31/4,AK31/(DAY(EOMONTH($F$9,0))/7))</f>
        <v>0</v>
      </c>
      <c r="AM31" s="294"/>
      <c r="AN31" s="294"/>
    </row>
    <row r="32" spans="1:49" ht="18" customHeight="1">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4"/>
      <c r="AN32" s="294"/>
    </row>
    <row r="33" spans="1:5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c r="AO33"/>
      <c r="AP33"/>
    </row>
    <row r="34" spans="1:5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O34" s="117"/>
      <c r="AP34" s="117"/>
      <c r="AQ34" s="118"/>
      <c r="AR34" s="118"/>
      <c r="AS34" s="118"/>
      <c r="AT34" s="118"/>
      <c r="AU34" s="118"/>
      <c r="AV34" s="118"/>
      <c r="AW34" s="118"/>
      <c r="AX34" s="118"/>
    </row>
    <row r="35" spans="1:50" ht="21" customHeight="1">
      <c r="A35" s="68" t="s">
        <v>210</v>
      </c>
      <c r="B35" s="67"/>
      <c r="C35" s="67"/>
      <c r="D35" s="67"/>
      <c r="E35" s="67"/>
      <c r="F35" s="67"/>
      <c r="G35" s="60"/>
      <c r="H35" s="60"/>
      <c r="I35" s="60"/>
      <c r="J35" s="60"/>
      <c r="K35" s="60"/>
      <c r="L35" s="60"/>
      <c r="M35" s="60"/>
      <c r="N35" s="60"/>
      <c r="O35" s="60"/>
      <c r="AM35" s="67"/>
      <c r="AN35" s="62"/>
      <c r="AO35"/>
      <c r="AP35"/>
    </row>
    <row r="36" spans="1:50" ht="32.25" customHeight="1">
      <c r="A36" s="286"/>
      <c r="B36" s="286"/>
      <c r="C36" s="286"/>
      <c r="D36" s="98">
        <v>4</v>
      </c>
      <c r="E36" s="98">
        <v>5</v>
      </c>
      <c r="F36" s="357">
        <v>6</v>
      </c>
      <c r="G36" s="357"/>
      <c r="H36" s="357"/>
      <c r="I36" s="357">
        <v>7</v>
      </c>
      <c r="J36" s="357"/>
      <c r="K36" s="357"/>
      <c r="L36" s="357">
        <v>8</v>
      </c>
      <c r="M36" s="357"/>
      <c r="N36" s="357"/>
      <c r="O36" s="357">
        <v>9</v>
      </c>
      <c r="P36" s="357"/>
      <c r="Q36" s="357"/>
      <c r="R36" s="357">
        <v>10</v>
      </c>
      <c r="S36" s="357"/>
      <c r="T36" s="357"/>
      <c r="U36" s="357">
        <v>11</v>
      </c>
      <c r="V36" s="357"/>
      <c r="W36" s="357"/>
      <c r="X36" s="357">
        <v>12</v>
      </c>
      <c r="Y36" s="357"/>
      <c r="Z36" s="357"/>
      <c r="AA36" s="357">
        <v>1</v>
      </c>
      <c r="AB36" s="357"/>
      <c r="AC36" s="357"/>
      <c r="AD36" s="357">
        <v>2</v>
      </c>
      <c r="AE36" s="357"/>
      <c r="AF36" s="357"/>
      <c r="AG36" s="357">
        <v>3</v>
      </c>
      <c r="AH36" s="357"/>
      <c r="AI36" s="357"/>
      <c r="AJ36" s="286" t="s">
        <v>211</v>
      </c>
      <c r="AK36" s="286"/>
      <c r="AL36" s="82" t="s">
        <v>212</v>
      </c>
      <c r="AM36" s="395" t="s">
        <v>289</v>
      </c>
      <c r="AN36" s="396"/>
      <c r="AO36" s="117"/>
      <c r="AP36" s="399" t="s">
        <v>365</v>
      </c>
      <c r="AQ36" s="400"/>
      <c r="AR36" s="400"/>
      <c r="AS36" s="400"/>
      <c r="AT36" s="400"/>
      <c r="AU36" s="400"/>
      <c r="AV36" s="400"/>
      <c r="AW36" s="401"/>
      <c r="AX36" s="118"/>
    </row>
    <row r="37" spans="1:50" ht="20.100000000000001" customHeight="1">
      <c r="A37" s="355" t="s">
        <v>219</v>
      </c>
      <c r="B37" s="355"/>
      <c r="C37" s="355"/>
      <c r="D37" s="123">
        <f>SUM(D38,D39,D40,D41,D43,D45)</f>
        <v>1840</v>
      </c>
      <c r="E37" s="123">
        <f>SUM(E38,E39,E40,E41,E43,E45)</f>
        <v>1726</v>
      </c>
      <c r="F37" s="388">
        <f>SUM(F38,F39,F40,F41,F43,F45)</f>
        <v>1840</v>
      </c>
      <c r="G37" s="389"/>
      <c r="H37" s="390"/>
      <c r="I37" s="388">
        <f>SUM(I38,I39,I40,I41,I43,I45)</f>
        <v>1932</v>
      </c>
      <c r="J37" s="389">
        <f t="shared" ref="J37:AI37" si="5">SUM(J38,J39,J40,J41,J43,J45)</f>
        <v>0</v>
      </c>
      <c r="K37" s="390">
        <f t="shared" si="5"/>
        <v>0</v>
      </c>
      <c r="L37" s="388">
        <f>SUM(L38,L39,L40,L41,L43,L45)</f>
        <v>1932</v>
      </c>
      <c r="M37" s="389"/>
      <c r="N37" s="390"/>
      <c r="O37" s="388">
        <f>SUM(O38,O39,O40,O41,O43,O45)</f>
        <v>1748</v>
      </c>
      <c r="P37" s="389"/>
      <c r="Q37" s="390"/>
      <c r="R37" s="388">
        <f>SUM(R38,R39,R40,R41,R43,R45)</f>
        <v>1840</v>
      </c>
      <c r="S37" s="389"/>
      <c r="T37" s="390"/>
      <c r="U37" s="388">
        <f>SUM(U38,U39,U40,U41,U43,U45)</f>
        <v>1840</v>
      </c>
      <c r="V37" s="389">
        <f t="shared" si="5"/>
        <v>0</v>
      </c>
      <c r="W37" s="390">
        <f t="shared" si="5"/>
        <v>0</v>
      </c>
      <c r="X37" s="388">
        <f>SUM(X38,X39,X40,X41,X43,X45)</f>
        <v>1748</v>
      </c>
      <c r="Y37" s="389">
        <f t="shared" si="5"/>
        <v>0</v>
      </c>
      <c r="Z37" s="390">
        <f t="shared" si="5"/>
        <v>0</v>
      </c>
      <c r="AA37" s="388">
        <f>SUM(AA38,AA39,AA40,AA41,AA43,AA45)</f>
        <v>1748</v>
      </c>
      <c r="AB37" s="389">
        <f t="shared" si="5"/>
        <v>0</v>
      </c>
      <c r="AC37" s="390">
        <f t="shared" si="5"/>
        <v>0</v>
      </c>
      <c r="AD37" s="388">
        <f>SUM(AD38,AD39,AD40,AD41,AD43,AD45)</f>
        <v>1748</v>
      </c>
      <c r="AE37" s="389">
        <f t="shared" si="5"/>
        <v>0</v>
      </c>
      <c r="AF37" s="390">
        <f t="shared" si="5"/>
        <v>0</v>
      </c>
      <c r="AG37" s="388">
        <f>SUM(AG38,AG39,AG40,AG41,AG43,AG45)</f>
        <v>1840</v>
      </c>
      <c r="AH37" s="389">
        <f t="shared" si="5"/>
        <v>0</v>
      </c>
      <c r="AI37" s="390">
        <f t="shared" si="5"/>
        <v>0</v>
      </c>
      <c r="AJ37" s="299">
        <f>SUM(D37:AI37)</f>
        <v>21782</v>
      </c>
      <c r="AK37" s="299"/>
      <c r="AL37" s="119">
        <f>ROUNDUP(AJ37/AJ47,1)</f>
        <v>92</v>
      </c>
      <c r="AM37" s="393"/>
      <c r="AN37" s="394"/>
      <c r="AO37"/>
      <c r="AP37" s="153"/>
      <c r="AQ37" s="154"/>
      <c r="AR37" s="154"/>
      <c r="AS37" s="154"/>
      <c r="AT37" s="154"/>
      <c r="AU37" s="154"/>
      <c r="AV37" s="154"/>
      <c r="AW37" s="155"/>
    </row>
    <row r="38" spans="1:50" s="118" customFormat="1" ht="20.100000000000001" customHeight="1">
      <c r="A38" s="120" t="s">
        <v>290</v>
      </c>
      <c r="B38" s="121"/>
      <c r="C38" s="122"/>
      <c r="D38" s="69">
        <v>50</v>
      </c>
      <c r="E38" s="69">
        <v>45</v>
      </c>
      <c r="F38" s="379">
        <v>50</v>
      </c>
      <c r="G38" s="380"/>
      <c r="H38" s="381"/>
      <c r="I38" s="379">
        <v>50</v>
      </c>
      <c r="J38" s="380"/>
      <c r="K38" s="381"/>
      <c r="L38" s="379">
        <v>50</v>
      </c>
      <c r="M38" s="380"/>
      <c r="N38" s="381"/>
      <c r="O38" s="379">
        <v>45</v>
      </c>
      <c r="P38" s="380"/>
      <c r="Q38" s="381"/>
      <c r="R38" s="379">
        <v>50</v>
      </c>
      <c r="S38" s="380"/>
      <c r="T38" s="381"/>
      <c r="U38" s="379">
        <v>50</v>
      </c>
      <c r="V38" s="380"/>
      <c r="W38" s="381"/>
      <c r="X38" s="379">
        <v>45</v>
      </c>
      <c r="Y38" s="380"/>
      <c r="Z38" s="381"/>
      <c r="AA38" s="379">
        <v>45</v>
      </c>
      <c r="AB38" s="380"/>
      <c r="AC38" s="381"/>
      <c r="AD38" s="379">
        <v>45</v>
      </c>
      <c r="AE38" s="380"/>
      <c r="AF38" s="381"/>
      <c r="AG38" s="379">
        <v>50</v>
      </c>
      <c r="AH38" s="380"/>
      <c r="AI38" s="381"/>
      <c r="AJ38" s="299">
        <f t="shared" ref="AJ38:AJ46" si="6">SUM(D38:AI38)</f>
        <v>575</v>
      </c>
      <c r="AK38" s="299"/>
      <c r="AL38" s="119">
        <f>ROUNDUP(AJ38/$AJ$47,1)</f>
        <v>2.5</v>
      </c>
      <c r="AM38" s="393"/>
      <c r="AN38" s="394"/>
      <c r="AO38" s="59"/>
      <c r="AP38" s="156"/>
      <c r="AQ38" s="59"/>
      <c r="AR38" s="59"/>
      <c r="AS38" s="59"/>
      <c r="AT38" s="59"/>
      <c r="AU38" s="59"/>
      <c r="AV38" s="59"/>
      <c r="AW38" s="157"/>
      <c r="AX38" s="59"/>
    </row>
    <row r="39" spans="1:50" s="118" customFormat="1" ht="20.100000000000001" customHeight="1">
      <c r="A39" s="120" t="s">
        <v>220</v>
      </c>
      <c r="B39" s="121"/>
      <c r="C39" s="122"/>
      <c r="D39" s="69">
        <v>50</v>
      </c>
      <c r="E39" s="69">
        <v>50</v>
      </c>
      <c r="F39" s="379">
        <v>50</v>
      </c>
      <c r="G39" s="380"/>
      <c r="H39" s="381"/>
      <c r="I39" s="379">
        <v>55</v>
      </c>
      <c r="J39" s="380"/>
      <c r="K39" s="381"/>
      <c r="L39" s="379">
        <v>55</v>
      </c>
      <c r="M39" s="380"/>
      <c r="N39" s="381"/>
      <c r="O39" s="379">
        <v>50</v>
      </c>
      <c r="P39" s="380"/>
      <c r="Q39" s="381"/>
      <c r="R39" s="379">
        <v>50</v>
      </c>
      <c r="S39" s="380"/>
      <c r="T39" s="381"/>
      <c r="U39" s="379">
        <v>50</v>
      </c>
      <c r="V39" s="380"/>
      <c r="W39" s="381"/>
      <c r="X39" s="379">
        <v>50</v>
      </c>
      <c r="Y39" s="380"/>
      <c r="Z39" s="381"/>
      <c r="AA39" s="379">
        <v>50</v>
      </c>
      <c r="AB39" s="380"/>
      <c r="AC39" s="381"/>
      <c r="AD39" s="379">
        <v>50</v>
      </c>
      <c r="AE39" s="380"/>
      <c r="AF39" s="381"/>
      <c r="AG39" s="379">
        <v>50</v>
      </c>
      <c r="AH39" s="380"/>
      <c r="AI39" s="381"/>
      <c r="AJ39" s="299">
        <f t="shared" si="6"/>
        <v>610</v>
      </c>
      <c r="AK39" s="299"/>
      <c r="AL39" s="119">
        <f>ROUNDUP(AJ39/$AJ$47,1)</f>
        <v>2.6</v>
      </c>
      <c r="AM39" s="393"/>
      <c r="AN39" s="394"/>
      <c r="AO39" s="59"/>
      <c r="AP39" s="156" t="s">
        <v>361</v>
      </c>
      <c r="AQ39" s="59"/>
      <c r="AR39" s="59"/>
      <c r="AS39" s="59"/>
      <c r="AT39" s="59"/>
      <c r="AU39" s="59"/>
      <c r="AV39" s="59"/>
      <c r="AW39" s="157"/>
      <c r="AX39" s="59"/>
    </row>
    <row r="40" spans="1:50" ht="20.100000000000001" customHeight="1">
      <c r="A40" s="120" t="s">
        <v>221</v>
      </c>
      <c r="B40" s="121"/>
      <c r="C40" s="122"/>
      <c r="D40" s="69">
        <v>100</v>
      </c>
      <c r="E40" s="69">
        <v>95</v>
      </c>
      <c r="F40" s="379">
        <v>100</v>
      </c>
      <c r="G40" s="380"/>
      <c r="H40" s="381"/>
      <c r="I40" s="379">
        <v>105</v>
      </c>
      <c r="J40" s="380"/>
      <c r="K40" s="381"/>
      <c r="L40" s="379">
        <v>105</v>
      </c>
      <c r="M40" s="380"/>
      <c r="N40" s="381"/>
      <c r="O40" s="379">
        <v>95</v>
      </c>
      <c r="P40" s="380"/>
      <c r="Q40" s="381"/>
      <c r="R40" s="379">
        <v>100</v>
      </c>
      <c r="S40" s="380"/>
      <c r="T40" s="381"/>
      <c r="U40" s="379">
        <v>100</v>
      </c>
      <c r="V40" s="380"/>
      <c r="W40" s="381"/>
      <c r="X40" s="379">
        <v>95</v>
      </c>
      <c r="Y40" s="380"/>
      <c r="Z40" s="381"/>
      <c r="AA40" s="379">
        <v>95</v>
      </c>
      <c r="AB40" s="380"/>
      <c r="AC40" s="381"/>
      <c r="AD40" s="379">
        <v>95</v>
      </c>
      <c r="AE40" s="380"/>
      <c r="AF40" s="381"/>
      <c r="AG40" s="379">
        <v>100</v>
      </c>
      <c r="AH40" s="380"/>
      <c r="AI40" s="381"/>
      <c r="AJ40" s="299">
        <f t="shared" si="6"/>
        <v>1185</v>
      </c>
      <c r="AK40" s="299"/>
      <c r="AL40" s="119">
        <f>ROUNDUP(AJ40/$AJ$47,1)</f>
        <v>5</v>
      </c>
      <c r="AM40" s="393"/>
      <c r="AN40" s="394"/>
      <c r="AP40" s="156" t="s">
        <v>362</v>
      </c>
      <c r="AW40" s="157"/>
    </row>
    <row r="41" spans="1:50" ht="20.100000000000001" customHeight="1">
      <c r="A41" s="382" t="s">
        <v>222</v>
      </c>
      <c r="B41" s="307"/>
      <c r="C41" s="308"/>
      <c r="D41" s="69">
        <v>100</v>
      </c>
      <c r="E41" s="69">
        <v>95</v>
      </c>
      <c r="F41" s="379">
        <v>100</v>
      </c>
      <c r="G41" s="380"/>
      <c r="H41" s="381"/>
      <c r="I41" s="379">
        <v>105</v>
      </c>
      <c r="J41" s="380"/>
      <c r="K41" s="381"/>
      <c r="L41" s="379">
        <v>105</v>
      </c>
      <c r="M41" s="380"/>
      <c r="N41" s="381"/>
      <c r="O41" s="379">
        <v>95</v>
      </c>
      <c r="P41" s="380"/>
      <c r="Q41" s="381"/>
      <c r="R41" s="379">
        <v>100</v>
      </c>
      <c r="S41" s="380"/>
      <c r="T41" s="381"/>
      <c r="U41" s="379">
        <v>100</v>
      </c>
      <c r="V41" s="380"/>
      <c r="W41" s="381"/>
      <c r="X41" s="379">
        <v>95</v>
      </c>
      <c r="Y41" s="380"/>
      <c r="Z41" s="381"/>
      <c r="AA41" s="379">
        <v>95</v>
      </c>
      <c r="AB41" s="380"/>
      <c r="AC41" s="381"/>
      <c r="AD41" s="379">
        <v>95</v>
      </c>
      <c r="AE41" s="380"/>
      <c r="AF41" s="381"/>
      <c r="AG41" s="379">
        <v>100</v>
      </c>
      <c r="AH41" s="380"/>
      <c r="AI41" s="381"/>
      <c r="AJ41" s="299">
        <f t="shared" si="6"/>
        <v>1185</v>
      </c>
      <c r="AK41" s="299"/>
      <c r="AL41" s="403">
        <f>ROUNDUP(AJ41/$AJ$47,1)</f>
        <v>5</v>
      </c>
      <c r="AM41" s="393"/>
      <c r="AN41" s="394"/>
      <c r="AP41" s="156" t="s">
        <v>360</v>
      </c>
      <c r="AW41" s="157"/>
    </row>
    <row r="42" spans="1:50" s="118" customFormat="1" ht="20.100000000000001" customHeight="1">
      <c r="A42" s="124"/>
      <c r="B42" s="383" t="s">
        <v>291</v>
      </c>
      <c r="C42" s="384"/>
      <c r="D42" s="69">
        <v>40</v>
      </c>
      <c r="E42" s="69">
        <v>45</v>
      </c>
      <c r="F42" s="379">
        <v>40</v>
      </c>
      <c r="G42" s="380"/>
      <c r="H42" s="381"/>
      <c r="I42" s="379">
        <v>40</v>
      </c>
      <c r="J42" s="380"/>
      <c r="K42" s="381"/>
      <c r="L42" s="379">
        <v>60</v>
      </c>
      <c r="M42" s="380"/>
      <c r="N42" s="381"/>
      <c r="O42" s="379">
        <v>50</v>
      </c>
      <c r="P42" s="380"/>
      <c r="Q42" s="381"/>
      <c r="R42" s="379">
        <v>40</v>
      </c>
      <c r="S42" s="380"/>
      <c r="T42" s="381"/>
      <c r="U42" s="379">
        <v>40</v>
      </c>
      <c r="V42" s="380"/>
      <c r="W42" s="381"/>
      <c r="X42" s="379">
        <v>30</v>
      </c>
      <c r="Y42" s="380"/>
      <c r="Z42" s="381"/>
      <c r="AA42" s="379">
        <v>30</v>
      </c>
      <c r="AB42" s="380"/>
      <c r="AC42" s="381"/>
      <c r="AD42" s="379">
        <v>30</v>
      </c>
      <c r="AE42" s="380"/>
      <c r="AF42" s="381"/>
      <c r="AG42" s="379">
        <v>50</v>
      </c>
      <c r="AH42" s="380"/>
      <c r="AI42" s="381"/>
      <c r="AJ42" s="299">
        <f t="shared" si="6"/>
        <v>495</v>
      </c>
      <c r="AK42" s="299"/>
      <c r="AL42" s="404"/>
      <c r="AM42" s="391">
        <f>ROUNDUP($AJ$42/$AJ$47,1)</f>
        <v>2.1</v>
      </c>
      <c r="AN42" s="410"/>
      <c r="AO42" s="59"/>
      <c r="AP42" s="156"/>
      <c r="AQ42" s="59"/>
      <c r="AR42" s="59"/>
      <c r="AS42" s="59"/>
      <c r="AT42" s="59"/>
      <c r="AU42" s="59"/>
      <c r="AV42" s="59"/>
      <c r="AW42" s="157"/>
      <c r="AX42" s="59"/>
    </row>
    <row r="43" spans="1:50" ht="20.100000000000001" customHeight="1">
      <c r="A43" s="382" t="s">
        <v>223</v>
      </c>
      <c r="B43" s="307"/>
      <c r="C43" s="308"/>
      <c r="D43" s="69">
        <v>140</v>
      </c>
      <c r="E43" s="69">
        <v>131</v>
      </c>
      <c r="F43" s="379">
        <v>140</v>
      </c>
      <c r="G43" s="380"/>
      <c r="H43" s="381"/>
      <c r="I43" s="379">
        <v>147</v>
      </c>
      <c r="J43" s="380"/>
      <c r="K43" s="381"/>
      <c r="L43" s="379">
        <v>147</v>
      </c>
      <c r="M43" s="380"/>
      <c r="N43" s="381"/>
      <c r="O43" s="379">
        <v>133</v>
      </c>
      <c r="P43" s="380"/>
      <c r="Q43" s="381"/>
      <c r="R43" s="379">
        <v>140</v>
      </c>
      <c r="S43" s="380"/>
      <c r="T43" s="381"/>
      <c r="U43" s="379">
        <v>140</v>
      </c>
      <c r="V43" s="380"/>
      <c r="W43" s="381"/>
      <c r="X43" s="379">
        <v>133</v>
      </c>
      <c r="Y43" s="380"/>
      <c r="Z43" s="381"/>
      <c r="AA43" s="379">
        <v>133</v>
      </c>
      <c r="AB43" s="380"/>
      <c r="AC43" s="381"/>
      <c r="AD43" s="379">
        <v>133</v>
      </c>
      <c r="AE43" s="380"/>
      <c r="AF43" s="381"/>
      <c r="AG43" s="379">
        <v>140</v>
      </c>
      <c r="AH43" s="380"/>
      <c r="AI43" s="381"/>
      <c r="AJ43" s="299">
        <f t="shared" si="6"/>
        <v>1657</v>
      </c>
      <c r="AK43" s="299"/>
      <c r="AL43" s="403">
        <f>ROUNDUP(AJ43/$AJ$47,1)</f>
        <v>7</v>
      </c>
      <c r="AM43" s="393"/>
      <c r="AN43" s="394"/>
      <c r="AP43" s="156"/>
      <c r="AW43" s="157"/>
    </row>
    <row r="44" spans="1:50" s="118" customFormat="1" ht="20.100000000000001" customHeight="1">
      <c r="A44" s="125"/>
      <c r="B44" s="383" t="s">
        <v>291</v>
      </c>
      <c r="C44" s="384"/>
      <c r="D44" s="69">
        <v>40</v>
      </c>
      <c r="E44" s="69">
        <v>31</v>
      </c>
      <c r="F44" s="379">
        <v>40</v>
      </c>
      <c r="G44" s="380"/>
      <c r="H44" s="381"/>
      <c r="I44" s="379">
        <v>47</v>
      </c>
      <c r="J44" s="380"/>
      <c r="K44" s="381"/>
      <c r="L44" s="379">
        <v>47</v>
      </c>
      <c r="M44" s="380"/>
      <c r="N44" s="381"/>
      <c r="O44" s="379">
        <v>33</v>
      </c>
      <c r="P44" s="380"/>
      <c r="Q44" s="381"/>
      <c r="R44" s="379">
        <v>40</v>
      </c>
      <c r="S44" s="380"/>
      <c r="T44" s="381"/>
      <c r="U44" s="379">
        <v>40</v>
      </c>
      <c r="V44" s="380"/>
      <c r="W44" s="381"/>
      <c r="X44" s="379">
        <v>33</v>
      </c>
      <c r="Y44" s="380"/>
      <c r="Z44" s="381"/>
      <c r="AA44" s="379">
        <v>33</v>
      </c>
      <c r="AB44" s="380"/>
      <c r="AC44" s="381"/>
      <c r="AD44" s="379">
        <v>33</v>
      </c>
      <c r="AE44" s="380"/>
      <c r="AF44" s="381"/>
      <c r="AG44" s="379">
        <v>40</v>
      </c>
      <c r="AH44" s="380"/>
      <c r="AI44" s="381"/>
      <c r="AJ44" s="299">
        <f t="shared" si="6"/>
        <v>457</v>
      </c>
      <c r="AK44" s="299"/>
      <c r="AL44" s="404"/>
      <c r="AM44" s="391">
        <f>ROUNDUP($AJ$44/$AJ$47,1)</f>
        <v>2</v>
      </c>
      <c r="AN44" s="410"/>
      <c r="AO44" s="59"/>
      <c r="AP44" s="156"/>
      <c r="AQ44" s="59"/>
      <c r="AR44" s="59"/>
      <c r="AS44" s="59"/>
      <c r="AT44" s="59"/>
      <c r="AU44" s="59"/>
      <c r="AV44" s="59"/>
      <c r="AW44" s="157"/>
      <c r="AX44" s="59"/>
    </row>
    <row r="45" spans="1:50" ht="20.100000000000001" customHeight="1">
      <c r="A45" s="382" t="s">
        <v>224</v>
      </c>
      <c r="B45" s="307"/>
      <c r="C45" s="308"/>
      <c r="D45" s="69">
        <v>1400</v>
      </c>
      <c r="E45" s="69">
        <v>1310</v>
      </c>
      <c r="F45" s="379">
        <v>1400</v>
      </c>
      <c r="G45" s="380"/>
      <c r="H45" s="381"/>
      <c r="I45" s="379">
        <v>1470</v>
      </c>
      <c r="J45" s="380"/>
      <c r="K45" s="381"/>
      <c r="L45" s="379">
        <v>1470</v>
      </c>
      <c r="M45" s="380"/>
      <c r="N45" s="381"/>
      <c r="O45" s="379">
        <v>1330</v>
      </c>
      <c r="P45" s="380"/>
      <c r="Q45" s="381"/>
      <c r="R45" s="379">
        <v>1400</v>
      </c>
      <c r="S45" s="380"/>
      <c r="T45" s="381"/>
      <c r="U45" s="379">
        <v>1400</v>
      </c>
      <c r="V45" s="380"/>
      <c r="W45" s="381"/>
      <c r="X45" s="379">
        <v>1330</v>
      </c>
      <c r="Y45" s="380"/>
      <c r="Z45" s="381"/>
      <c r="AA45" s="379">
        <v>1330</v>
      </c>
      <c r="AB45" s="380"/>
      <c r="AC45" s="381"/>
      <c r="AD45" s="379">
        <v>1330</v>
      </c>
      <c r="AE45" s="380"/>
      <c r="AF45" s="381"/>
      <c r="AG45" s="379">
        <v>1400</v>
      </c>
      <c r="AH45" s="380"/>
      <c r="AI45" s="381"/>
      <c r="AJ45" s="299">
        <f t="shared" si="6"/>
        <v>16570</v>
      </c>
      <c r="AK45" s="299"/>
      <c r="AL45" s="403">
        <f>ROUNDUP(AJ45/$AJ$47,1)</f>
        <v>70</v>
      </c>
      <c r="AM45" s="393"/>
      <c r="AN45" s="394"/>
      <c r="AP45" s="156"/>
      <c r="AW45" s="157"/>
    </row>
    <row r="46" spans="1:50" s="118" customFormat="1" ht="20.100000000000001" customHeight="1">
      <c r="A46" s="124"/>
      <c r="B46" s="383" t="s">
        <v>291</v>
      </c>
      <c r="C46" s="384"/>
      <c r="D46" s="69">
        <v>400</v>
      </c>
      <c r="E46" s="69">
        <v>310</v>
      </c>
      <c r="F46" s="379">
        <v>400</v>
      </c>
      <c r="G46" s="380"/>
      <c r="H46" s="381"/>
      <c r="I46" s="379">
        <v>470</v>
      </c>
      <c r="J46" s="380"/>
      <c r="K46" s="381"/>
      <c r="L46" s="379">
        <v>470</v>
      </c>
      <c r="M46" s="380"/>
      <c r="N46" s="381"/>
      <c r="O46" s="379">
        <v>330</v>
      </c>
      <c r="P46" s="380"/>
      <c r="Q46" s="381"/>
      <c r="R46" s="379">
        <v>400</v>
      </c>
      <c r="S46" s="380"/>
      <c r="T46" s="381"/>
      <c r="U46" s="379">
        <v>400</v>
      </c>
      <c r="V46" s="380"/>
      <c r="W46" s="381"/>
      <c r="X46" s="379">
        <v>330</v>
      </c>
      <c r="Y46" s="380"/>
      <c r="Z46" s="381"/>
      <c r="AA46" s="379">
        <v>330</v>
      </c>
      <c r="AB46" s="380"/>
      <c r="AC46" s="381"/>
      <c r="AD46" s="379">
        <v>330</v>
      </c>
      <c r="AE46" s="380"/>
      <c r="AF46" s="381"/>
      <c r="AG46" s="379">
        <v>400</v>
      </c>
      <c r="AH46" s="380"/>
      <c r="AI46" s="381"/>
      <c r="AJ46" s="299">
        <f t="shared" si="6"/>
        <v>4570</v>
      </c>
      <c r="AK46" s="299"/>
      <c r="AL46" s="404"/>
      <c r="AM46" s="391">
        <f>ROUNDUP($AJ$46/$AJ$47,1)</f>
        <v>19.3</v>
      </c>
      <c r="AN46" s="410"/>
      <c r="AO46" s="59"/>
      <c r="AP46" s="156"/>
      <c r="AQ46" s="59"/>
      <c r="AR46" s="59"/>
      <c r="AS46" s="59"/>
      <c r="AT46" s="59"/>
      <c r="AU46" s="59"/>
      <c r="AV46" s="59"/>
      <c r="AW46" s="157"/>
      <c r="AX46" s="59"/>
    </row>
    <row r="47" spans="1:50" ht="20.100000000000001" customHeight="1">
      <c r="A47" s="355" t="s">
        <v>214</v>
      </c>
      <c r="B47" s="355"/>
      <c r="C47" s="355"/>
      <c r="D47" s="69">
        <v>20</v>
      </c>
      <c r="E47" s="69">
        <v>19</v>
      </c>
      <c r="F47" s="356">
        <v>20</v>
      </c>
      <c r="G47" s="356"/>
      <c r="H47" s="356"/>
      <c r="I47" s="356">
        <v>21</v>
      </c>
      <c r="J47" s="356"/>
      <c r="K47" s="356"/>
      <c r="L47" s="356">
        <v>21</v>
      </c>
      <c r="M47" s="356"/>
      <c r="N47" s="356"/>
      <c r="O47" s="356">
        <v>19</v>
      </c>
      <c r="P47" s="356"/>
      <c r="Q47" s="356"/>
      <c r="R47" s="356">
        <v>20</v>
      </c>
      <c r="S47" s="356"/>
      <c r="T47" s="356"/>
      <c r="U47" s="356">
        <v>20</v>
      </c>
      <c r="V47" s="356"/>
      <c r="W47" s="356"/>
      <c r="X47" s="356">
        <v>19</v>
      </c>
      <c r="Y47" s="356"/>
      <c r="Z47" s="356"/>
      <c r="AA47" s="356">
        <v>19</v>
      </c>
      <c r="AB47" s="356"/>
      <c r="AC47" s="356"/>
      <c r="AD47" s="356">
        <v>19</v>
      </c>
      <c r="AE47" s="356"/>
      <c r="AF47" s="356"/>
      <c r="AG47" s="356">
        <v>20</v>
      </c>
      <c r="AH47" s="356"/>
      <c r="AI47" s="356"/>
      <c r="AJ47" s="299">
        <f>+SUM(D47:AI47)</f>
        <v>237</v>
      </c>
      <c r="AK47" s="299"/>
      <c r="AL47" s="107"/>
      <c r="AM47" s="393"/>
      <c r="AN47" s="394"/>
      <c r="AP47" s="156"/>
      <c r="AW47" s="157"/>
    </row>
    <row r="48" spans="1:50" ht="5.0999999999999996"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c r="AP48" s="156"/>
      <c r="AW48" s="157"/>
    </row>
    <row r="49" spans="1:5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c r="AP49" s="156"/>
      <c r="AW49" s="157"/>
    </row>
    <row r="50" spans="1:50" ht="45" customHeight="1">
      <c r="A50" s="286" t="s">
        <v>170</v>
      </c>
      <c r="B50" s="286"/>
      <c r="C50" s="286" t="s">
        <v>207</v>
      </c>
      <c r="D50" s="286"/>
      <c r="E50" s="285" t="s">
        <v>288</v>
      </c>
      <c r="F50" s="285"/>
      <c r="G50" s="285"/>
      <c r="H50" s="285"/>
      <c r="I50" s="332" t="s">
        <v>293</v>
      </c>
      <c r="J50" s="333"/>
      <c r="K50" s="333"/>
      <c r="L50" s="333"/>
      <c r="M50" s="333"/>
      <c r="N50" s="340"/>
      <c r="O50" s="332" t="s">
        <v>296</v>
      </c>
      <c r="P50" s="333"/>
      <c r="Q50" s="333"/>
      <c r="R50" s="333"/>
      <c r="S50" s="333"/>
      <c r="T50" s="340"/>
      <c r="U50"/>
      <c r="W50" s="67"/>
      <c r="X50" s="60"/>
      <c r="Y50" s="60"/>
      <c r="Z50" s="60"/>
      <c r="AA50" s="60"/>
      <c r="AB50" s="60"/>
      <c r="AC50" s="60"/>
      <c r="AD50" s="60"/>
      <c r="AE50" s="60"/>
      <c r="AF50" s="60"/>
      <c r="AG50" s="60"/>
      <c r="AH50" s="60"/>
      <c r="AI50" s="60"/>
      <c r="AJ50" s="106"/>
      <c r="AK50" s="60"/>
      <c r="AL50" s="67"/>
      <c r="AM50" s="67"/>
      <c r="AN50" s="62"/>
      <c r="AP50" s="156"/>
      <c r="AW50" s="157"/>
    </row>
    <row r="51" spans="1:50" ht="18" customHeight="1">
      <c r="A51" s="285" t="s">
        <v>172</v>
      </c>
      <c r="B51" s="285"/>
      <c r="C51" s="351">
        <f>ROUNDDOWN(IF(AL37&lt;=30,1,1+ROUNDUP((AL37-30)/30,0)),1)</f>
        <v>4</v>
      </c>
      <c r="D51" s="351"/>
      <c r="E51" s="351">
        <f>ROUNDDOWN(AL37/5,1)</f>
        <v>18.399999999999999</v>
      </c>
      <c r="F51" s="351"/>
      <c r="G51" s="351"/>
      <c r="H51" s="351"/>
      <c r="I51" s="408">
        <f>ROUNDDOWN($AL$40/9,1)+ROUNDDOWN(($AL$41-$AM$42)/6,1)+ROUNDDOWN($AM$42/12,1)+ROUNDDOWN(($AL$43-$AM$44)/4,1)+ROUNDDOWN($AM$44/8,1)+ROUNDDOWN(($AL$45-$AM$46)/2.5,1)+ROUNDDOWN($AM$46/5,1)</f>
        <v>26.400000000000002</v>
      </c>
      <c r="J51" s="385"/>
      <c r="K51" s="385"/>
      <c r="L51" s="385"/>
      <c r="M51" s="385"/>
      <c r="N51" s="385"/>
      <c r="O51" s="409">
        <v>1</v>
      </c>
      <c r="P51" s="409"/>
      <c r="Q51" s="409"/>
      <c r="R51" s="409"/>
      <c r="S51" s="409"/>
      <c r="T51" s="409"/>
      <c r="U51"/>
      <c r="W51" s="67"/>
      <c r="X51" s="60"/>
      <c r="Y51" s="60"/>
      <c r="Z51" s="60"/>
      <c r="AA51" s="60"/>
      <c r="AB51" s="60"/>
      <c r="AC51" s="60"/>
      <c r="AD51" s="60"/>
      <c r="AE51" s="60"/>
      <c r="AF51" s="60"/>
      <c r="AG51" s="60"/>
      <c r="AH51" s="60"/>
      <c r="AI51" s="60"/>
      <c r="AJ51" s="106"/>
      <c r="AK51" s="60"/>
      <c r="AL51" s="67"/>
      <c r="AM51" s="67"/>
      <c r="AN51" s="62"/>
      <c r="AO51" s="60"/>
      <c r="AP51" s="158"/>
      <c r="AQ51" s="159"/>
      <c r="AR51" s="159"/>
      <c r="AS51" s="159"/>
      <c r="AT51" s="159"/>
      <c r="AU51" s="159"/>
      <c r="AV51" s="159"/>
      <c r="AW51" s="160"/>
      <c r="AX51" s="60"/>
    </row>
    <row r="52" spans="1:5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c r="AO52" s="60"/>
      <c r="AP52" s="62"/>
      <c r="AQ52" s="60"/>
      <c r="AR52" s="60"/>
      <c r="AS52" s="60"/>
      <c r="AT52" s="60"/>
      <c r="AU52" s="60"/>
      <c r="AV52" s="60"/>
      <c r="AW52" s="60"/>
      <c r="AX52" s="60"/>
    </row>
    <row r="53" spans="1:5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0"/>
      <c r="AP53" s="62"/>
      <c r="AQ53" s="60"/>
      <c r="AR53" s="60"/>
      <c r="AS53" s="60"/>
      <c r="AT53" s="60"/>
      <c r="AU53" s="60"/>
      <c r="AV53" s="60"/>
      <c r="AW53" s="60"/>
      <c r="AX53" s="60"/>
    </row>
    <row r="54" spans="1:50" ht="24.95" customHeight="1">
      <c r="A54" s="62"/>
      <c r="B54" s="67"/>
      <c r="C54" s="332" t="str">
        <f>IF(VLOOKUP($AK$1,選択肢!$A$1:$J$32,C59,FALSE)=0,"-",VLOOKUP($AK$1,選択肢!$A$1:$J$32,C59,FALSE))</f>
        <v>管理者</v>
      </c>
      <c r="D54" s="333"/>
      <c r="E54" s="339" t="str">
        <f>IF(VLOOKUP($AK$1,選択肢!$A$1:$J$32,E59,FALSE)=0,"-",VLOOKUP($AK$1,選択肢!$A$1:$J$32,E59,FALSE))</f>
        <v>サービス管理責任者</v>
      </c>
      <c r="F54" s="339"/>
      <c r="G54" s="339"/>
      <c r="H54" s="339"/>
      <c r="I54" s="332" t="str">
        <f>IF(VLOOKUP($AK$1,選択肢!$A$1:$J$32,I59,FALSE)=0,"-",VLOOKUP($AK$1,選択肢!$A$1:$J$32,I59,FALSE))</f>
        <v>世話人</v>
      </c>
      <c r="J54" s="333"/>
      <c r="K54" s="333"/>
      <c r="L54" s="333"/>
      <c r="M54" s="333"/>
      <c r="N54" s="340"/>
      <c r="O54" s="332" t="str">
        <f>IF(VLOOKUP($AK$1,選択肢!$A$1:$J$32,O59,FALSE)=0,"-",VLOOKUP($AK$1,選択肢!$A$1:$J$32,O59,FALSE))</f>
        <v>生活支援員</v>
      </c>
      <c r="P54" s="333"/>
      <c r="Q54" s="333"/>
      <c r="R54" s="333"/>
      <c r="S54" s="333"/>
      <c r="T54" s="340"/>
      <c r="U54" s="332" t="str">
        <f>IF(VLOOKUP($AK$1,選択肢!$A$1:$J$32,U59,FALSE)=0,"-",VLOOKUP($AK$1,選択肢!$A$1:$J$32,U59,FALSE))</f>
        <v>夜間支援従事者</v>
      </c>
      <c r="V54" s="333"/>
      <c r="W54" s="333"/>
      <c r="X54" s="333"/>
      <c r="Y54" s="333"/>
      <c r="Z54" s="340"/>
      <c r="AA54" s="332" t="str">
        <f>IF(VLOOKUP($AK$1,選択肢!$A$1:$J$32,AA59,FALSE)=0,"-",VLOOKUP($AK$1,選択肢!$A$1:$J$32,AA59,FALSE))</f>
        <v>-</v>
      </c>
      <c r="AB54" s="333"/>
      <c r="AC54" s="333"/>
      <c r="AD54" s="333"/>
      <c r="AE54" s="333"/>
      <c r="AF54" s="340"/>
      <c r="AG54" s="339" t="str">
        <f>IF(VLOOKUP($AK$1,選択肢!$A$1:$J$32,AG59,FALSE)=0,"-",VLOOKUP($AK$1,選択肢!$A$1:$J$32,AG59,FALSE))</f>
        <v>-</v>
      </c>
      <c r="AH54" s="339"/>
      <c r="AI54" s="339"/>
      <c r="AJ54" s="339"/>
      <c r="AK54" s="339"/>
      <c r="AL54" s="339" t="str">
        <f>IF(VLOOKUP($AK$1,選択肢!$A$1:$J$32,AL59,FALSE)=0,"-",VLOOKUP($AK$1,選択肢!$A$1:$J$32,AL59,FALSE))</f>
        <v>-</v>
      </c>
      <c r="AM54" s="339"/>
      <c r="AN54" s="62"/>
      <c r="AO54" s="60"/>
      <c r="AP54" s="62"/>
      <c r="AQ54" s="60"/>
      <c r="AR54" s="60"/>
      <c r="AS54" s="60"/>
      <c r="AT54" s="60"/>
      <c r="AU54" s="60"/>
      <c r="AV54" s="60"/>
      <c r="AW54" s="60"/>
      <c r="AX54" s="60"/>
    </row>
    <row r="55" spans="1:50" ht="18" customHeight="1">
      <c r="A55" s="62"/>
      <c r="B55" s="67"/>
      <c r="C55" s="102" t="s">
        <v>190</v>
      </c>
      <c r="D55" s="102" t="s">
        <v>191</v>
      </c>
      <c r="E55" s="101" t="s">
        <v>190</v>
      </c>
      <c r="F55" s="338" t="s">
        <v>191</v>
      </c>
      <c r="G55" s="338"/>
      <c r="H55" s="338"/>
      <c r="I55" s="335" t="s">
        <v>190</v>
      </c>
      <c r="J55" s="336"/>
      <c r="K55" s="337"/>
      <c r="L55" s="335" t="s">
        <v>191</v>
      </c>
      <c r="M55" s="336"/>
      <c r="N55" s="337"/>
      <c r="O55" s="335" t="s">
        <v>190</v>
      </c>
      <c r="P55" s="336"/>
      <c r="Q55" s="337"/>
      <c r="R55" s="335" t="s">
        <v>191</v>
      </c>
      <c r="S55" s="336"/>
      <c r="T55" s="337"/>
      <c r="U55" s="335" t="s">
        <v>190</v>
      </c>
      <c r="V55" s="336"/>
      <c r="W55" s="337"/>
      <c r="X55" s="335" t="s">
        <v>191</v>
      </c>
      <c r="Y55" s="336"/>
      <c r="Z55" s="337"/>
      <c r="AA55" s="335" t="s">
        <v>190</v>
      </c>
      <c r="AB55" s="336"/>
      <c r="AC55" s="337"/>
      <c r="AD55" s="335" t="s">
        <v>191</v>
      </c>
      <c r="AE55" s="336"/>
      <c r="AF55" s="337"/>
      <c r="AG55" s="335" t="s">
        <v>190</v>
      </c>
      <c r="AH55" s="336"/>
      <c r="AI55" s="337"/>
      <c r="AJ55" s="335" t="s">
        <v>191</v>
      </c>
      <c r="AK55" s="337"/>
      <c r="AL55" s="101" t="s">
        <v>27</v>
      </c>
      <c r="AM55" s="101" t="s">
        <v>216</v>
      </c>
      <c r="AN55" s="62"/>
      <c r="AP55" s="62"/>
    </row>
    <row r="56" spans="1:50" ht="18" customHeight="1">
      <c r="A56" s="62"/>
      <c r="B56" s="75" t="s">
        <v>192</v>
      </c>
      <c r="C56" s="101">
        <f>COUNTIFS($B$11:$B$30,C$54,$C$11:$C$30,"A",$E$11:$E$30,"*")</f>
        <v>1</v>
      </c>
      <c r="D56" s="101">
        <f>COUNTIFS($B$11:$B$30,C$54,$C$11:$C$30,"B",$E$11:$E$30,"*")</f>
        <v>0</v>
      </c>
      <c r="E56" s="101">
        <f>COUNTIFS($B$11:$B$30,E$54,$C$11:$C$30,"A",$E$11:$E$30,"*")</f>
        <v>0</v>
      </c>
      <c r="F56" s="335">
        <f>COUNTIFS($B$11:$B$30,E$54,$C$11:$C$30,"B",$E$11:$E$30,"*")</f>
        <v>1</v>
      </c>
      <c r="G56" s="336"/>
      <c r="H56" s="337"/>
      <c r="I56" s="335">
        <f>COUNTIFS($B$11:$B$30,I$54,$C$11:$C$30,"A",$E$11:$E$30,"*")</f>
        <v>0</v>
      </c>
      <c r="J56" s="336"/>
      <c r="K56" s="337"/>
      <c r="L56" s="335">
        <f>COUNTIFS($B$11:$B$30,I$54,$C$11:$C$30,"B",$E$11:$E$30,"*")</f>
        <v>0</v>
      </c>
      <c r="M56" s="336"/>
      <c r="N56" s="337"/>
      <c r="O56" s="335">
        <f>COUNTIFS($B$11:$B$30,O$54,$C$11:$C$30,"A",$E$11:$E$30,"*")</f>
        <v>0</v>
      </c>
      <c r="P56" s="336"/>
      <c r="Q56" s="337"/>
      <c r="R56" s="335">
        <f>COUNTIFS($B$11:$B$30,O$54,$C$11:$C$30,"B",$E$11:$E$30,"*")</f>
        <v>0</v>
      </c>
      <c r="S56" s="336"/>
      <c r="T56" s="337"/>
      <c r="U56" s="335">
        <f>COUNTIFS($B$11:$B$30,U$54,$C$11:$C$30,"A",$E$11:$E$30,"*")</f>
        <v>0</v>
      </c>
      <c r="V56" s="336"/>
      <c r="W56" s="337"/>
      <c r="X56" s="335">
        <f>COUNTIFS($B$11:$B$30,U$54,$C$11:$C$30,"B",$E$11:$E$30,"*")</f>
        <v>0</v>
      </c>
      <c r="Y56" s="336"/>
      <c r="Z56" s="337"/>
      <c r="AA56" s="335">
        <f>COUNTIFS($B$11:$B$30,AA$54,$C$11:$C$30,"A",$E$11:$E$30,"*")</f>
        <v>0</v>
      </c>
      <c r="AB56" s="336"/>
      <c r="AC56" s="337"/>
      <c r="AD56" s="335">
        <f>COUNTIFS($B$11:$B$30,AA$54,$C$11:$C$30,"B",$E$11:$E$30,"*")</f>
        <v>0</v>
      </c>
      <c r="AE56" s="336"/>
      <c r="AF56" s="337"/>
      <c r="AG56" s="335">
        <f>COUNTIFS($B$11:$B$30,AG$54,$C$11:$C$30,"A",$E$11:$E$30,"*")</f>
        <v>0</v>
      </c>
      <c r="AH56" s="336"/>
      <c r="AI56" s="337"/>
      <c r="AJ56" s="335">
        <f>COUNTIFS($B$11:$B$30,AG$54,$C$11:$C$30,"B",$E$11:$E$30,"*")</f>
        <v>0</v>
      </c>
      <c r="AK56" s="337"/>
      <c r="AL56" s="101">
        <f>COUNTIFS($B$11:$B$30,AL$54,$C$11:$C$30,"A",$E$11:$E$30,"*")</f>
        <v>0</v>
      </c>
      <c r="AM56" s="101">
        <f>COUNTIFS($B$11:$B$30,AL$54,$C$11:$C$30,"B",$E$11:$E$30,"*")</f>
        <v>0</v>
      </c>
      <c r="AN56" s="62"/>
      <c r="AP56" s="62"/>
    </row>
    <row r="57" spans="1:50" ht="18" customHeight="1">
      <c r="A57" s="62"/>
      <c r="B57" s="82" t="s">
        <v>193</v>
      </c>
      <c r="C57" s="113"/>
      <c r="D57" s="113"/>
      <c r="E57" s="101">
        <f>COUNTIFS($B$11:$B$30,E$54,$C$11:$C$30,"C",$E$11:$E$30,"*")</f>
        <v>0</v>
      </c>
      <c r="F57" s="335">
        <f>COUNTIFS($B$11:$B$30,E$54,$C$11:$C$30,"D",$E$11:$E$30,"*")</f>
        <v>0</v>
      </c>
      <c r="G57" s="336"/>
      <c r="H57" s="337"/>
      <c r="I57" s="335">
        <f>COUNTIFS($B$11:$B$30,I$54,$C$11:$C$30,"C",$E$11:$E$30,"*")</f>
        <v>1</v>
      </c>
      <c r="J57" s="336"/>
      <c r="K57" s="337"/>
      <c r="L57" s="335">
        <f>COUNTIFS($B$11:$B$30,I$54,$C$11:$C$30,"D",$E$11:$E$30,"*")</f>
        <v>1</v>
      </c>
      <c r="M57" s="336"/>
      <c r="N57" s="337"/>
      <c r="O57" s="335">
        <f>COUNTIFS($B$11:$B$30,O$54,$C$11:$C$30,"C",$E$11:$E$30,"*")</f>
        <v>0</v>
      </c>
      <c r="P57" s="336"/>
      <c r="Q57" s="337"/>
      <c r="R57" s="335">
        <f>COUNTIFS($B$11:$B$30,O$54,$C$11:$C$30,"D",$E$11:$E$30,"*")</f>
        <v>0</v>
      </c>
      <c r="S57" s="336"/>
      <c r="T57" s="337"/>
      <c r="U57" s="335">
        <f>COUNTIFS($B$11:$B$30,U$54,$C$11:$C$30,"C",$E$11:$E$30,"*")</f>
        <v>0</v>
      </c>
      <c r="V57" s="336"/>
      <c r="W57" s="337"/>
      <c r="X57" s="335">
        <f>COUNTIFS($B$11:$B$30,U$54,$C$11:$C$30,"D",$E$11:$E$30,"*")</f>
        <v>0</v>
      </c>
      <c r="Y57" s="336"/>
      <c r="Z57" s="337"/>
      <c r="AA57" s="335">
        <f>COUNTIFS($B$11:$B$30,AA$54,$C$11:$C$30,"C",$E$11:$E$30,"*")</f>
        <v>0</v>
      </c>
      <c r="AB57" s="336"/>
      <c r="AC57" s="337"/>
      <c r="AD57" s="335">
        <f>COUNTIFS($B$11:$B$30,AA$54,$C$11:$C$30,"D",$E$11:$E$30,"*")</f>
        <v>0</v>
      </c>
      <c r="AE57" s="336"/>
      <c r="AF57" s="337"/>
      <c r="AG57" s="335">
        <f>COUNTIFS($B$11:$B$30,AG$54,$C$11:$C$30,"C",$E$11:$E$30,"*")</f>
        <v>0</v>
      </c>
      <c r="AH57" s="336"/>
      <c r="AI57" s="337"/>
      <c r="AJ57" s="335">
        <f>COUNTIFS($B$11:$B$30,AG$54,$C$11:$C$30,"D",$E$11:$E$30,"*")</f>
        <v>0</v>
      </c>
      <c r="AK57" s="337"/>
      <c r="AL57" s="101">
        <f>COUNTIFS($B$11:$B$30,AL$54,$C$11:$C$30,"C",$E$11:$E$30,"*")</f>
        <v>0</v>
      </c>
      <c r="AM57" s="101">
        <f>COUNTIFS($B$11:$B$30,AL$54,$C$11:$C$30,"D",$E$11:$E$30,"*")</f>
        <v>0</v>
      </c>
      <c r="AN57" s="62"/>
      <c r="AP57" s="62"/>
    </row>
    <row r="58" spans="1:50" ht="24.95" customHeight="1">
      <c r="A58" s="62"/>
      <c r="B58" s="82" t="s">
        <v>194</v>
      </c>
      <c r="C58" s="386"/>
      <c r="D58" s="387"/>
      <c r="E58" s="332">
        <f>IF($AK$3="４週",SUMIFS($AK$11:$AK$30,$B$11:$B$30,E54)/4/$AH$5,IF($AK$3="歴月",SUMIFS($AK$11:$AK$30,$B$11:$B$30,E54)/$AL$5,"記載する期間を選択してください"))</f>
        <v>0</v>
      </c>
      <c r="F58" s="333"/>
      <c r="G58" s="333"/>
      <c r="H58" s="340"/>
      <c r="I58" s="332">
        <f>IF($AK$3="４週",SUMIFS($AK$11:$AK$30,$B$11:$B$30,I54)/4/$AH$5,IF($AK$3="歴月",SUMIFS($AK$11:$AK$30,$B$11:$B$30,I54)/$AL$5,"記載する期間を選択してください"))</f>
        <v>0</v>
      </c>
      <c r="J58" s="333"/>
      <c r="K58" s="333"/>
      <c r="L58" s="333"/>
      <c r="M58" s="333"/>
      <c r="N58" s="340"/>
      <c r="O58" s="332">
        <f>IF($AK$3="４週",SUMIFS($AK$11:$AK$30,$B$11:$B$30,O54)/4/$AH$5,IF($AK$3="歴月",SUMIFS($AK$11:$AK$30,$B$11:$B$30,O54)/$AL$5,"記載する期間を選択してください"))</f>
        <v>0</v>
      </c>
      <c r="P58" s="333"/>
      <c r="Q58" s="333"/>
      <c r="R58" s="333"/>
      <c r="S58" s="333"/>
      <c r="T58" s="340"/>
      <c r="U58" s="405"/>
      <c r="V58" s="406"/>
      <c r="W58" s="406"/>
      <c r="X58" s="406"/>
      <c r="Y58" s="406"/>
      <c r="Z58" s="407"/>
      <c r="AA58" s="332">
        <f>IF($AK$3="４週",SUMIFS($AK$11:$AK$30,$B$11:$B$30,AA54)/4/$AH$5,IF($AK$3="歴月",SUMIFS($AK$11:$AK$30,$B$11:$B$30,AA54)/$AL$5,"記載する期間を選択してください"))</f>
        <v>0</v>
      </c>
      <c r="AB58" s="333"/>
      <c r="AC58" s="333"/>
      <c r="AD58" s="333"/>
      <c r="AE58" s="333"/>
      <c r="AF58" s="340"/>
      <c r="AG58" s="332">
        <f>IF($AK$3="４週",SUMIFS($AK$11:$AK$30,$B$11:$B$30,AG54)/4/$AH$5,IF($AK$3="歴月",SUMIFS($AK$11:$AK$30,$B$11:$B$30,AG54)/$AL$5,"記載する期間を選択してください"))</f>
        <v>0</v>
      </c>
      <c r="AH58" s="333"/>
      <c r="AI58" s="333"/>
      <c r="AJ58" s="333"/>
      <c r="AK58" s="340"/>
      <c r="AL58" s="332">
        <f>IF($AK$3="４週",SUMIFS($AK$11:$AK$30,$B$11:$B$30,AL54)/4/$AH$5,IF($AK$3="歴月",SUMIFS($AK$11:$AK$30,$B$11:$B$30,AL54)/$AL$5,"記載する期間を選択してください"))</f>
        <v>0</v>
      </c>
      <c r="AM58" s="340"/>
      <c r="AN58" s="62"/>
      <c r="AP58" s="62"/>
    </row>
    <row r="59" spans="1:5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5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5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c r="AO61" s="59"/>
      <c r="AP61" s="59"/>
      <c r="AQ61" s="59"/>
      <c r="AR61" s="59"/>
      <c r="AS61" s="59"/>
      <c r="AT61" s="59"/>
      <c r="AU61" s="59"/>
      <c r="AV61" s="59"/>
      <c r="AW61" s="59"/>
      <c r="AX61" s="59"/>
    </row>
    <row r="62" spans="1:5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c r="AO62" s="59"/>
      <c r="AP62" s="59"/>
      <c r="AQ62" s="59"/>
      <c r="AR62" s="59"/>
      <c r="AS62" s="59"/>
      <c r="AT62" s="59"/>
      <c r="AU62" s="59"/>
      <c r="AV62" s="59"/>
      <c r="AW62" s="59"/>
      <c r="AX62" s="59"/>
    </row>
    <row r="63" spans="1:5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c r="AO63" s="59"/>
      <c r="AP63" s="59"/>
      <c r="AQ63" s="59"/>
      <c r="AR63" s="59"/>
      <c r="AS63" s="59"/>
      <c r="AT63" s="59"/>
      <c r="AU63" s="59"/>
      <c r="AV63" s="59"/>
      <c r="AW63" s="59"/>
      <c r="AX63" s="59"/>
    </row>
    <row r="64" spans="1:5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c r="AO64" s="59"/>
      <c r="AP64" s="59"/>
      <c r="AQ64" s="59"/>
      <c r="AR64" s="59"/>
      <c r="AS64" s="59"/>
      <c r="AT64" s="59"/>
      <c r="AU64" s="59"/>
      <c r="AV64" s="59"/>
      <c r="AW64" s="59"/>
      <c r="AX64" s="59"/>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286" t="s">
        <v>126</v>
      </c>
      <c r="D67" s="286"/>
      <c r="E67" s="286"/>
      <c r="F67" s="60"/>
      <c r="G67" s="60"/>
    </row>
    <row r="68" spans="1:7" ht="15" customHeight="1">
      <c r="A68" s="60"/>
      <c r="B68" s="97" t="s">
        <v>127</v>
      </c>
      <c r="C68" s="299" t="s">
        <v>128</v>
      </c>
      <c r="D68" s="299"/>
      <c r="E68" s="299"/>
      <c r="F68" s="60"/>
      <c r="G68" s="60"/>
    </row>
    <row r="69" spans="1:7" ht="15" customHeight="1">
      <c r="A69" s="60"/>
      <c r="B69" s="97" t="s">
        <v>129</v>
      </c>
      <c r="C69" s="299" t="s">
        <v>130</v>
      </c>
      <c r="D69" s="299"/>
      <c r="E69" s="299"/>
      <c r="F69" s="60"/>
      <c r="G69" s="60"/>
    </row>
    <row r="70" spans="1:7" ht="15" customHeight="1">
      <c r="A70" s="60"/>
      <c r="B70" s="97" t="s">
        <v>131</v>
      </c>
      <c r="C70" s="299" t="s">
        <v>132</v>
      </c>
      <c r="D70" s="299"/>
      <c r="E70" s="299"/>
      <c r="F70" s="60"/>
      <c r="G70" s="60"/>
    </row>
    <row r="71" spans="1:7" ht="15" customHeight="1">
      <c r="A71" s="60"/>
      <c r="B71" s="97" t="s">
        <v>133</v>
      </c>
      <c r="C71" s="299" t="s">
        <v>134</v>
      </c>
      <c r="D71" s="299"/>
      <c r="E71" s="299"/>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71">
    <mergeCell ref="AP36:AW36"/>
    <mergeCell ref="AP3:AW5"/>
    <mergeCell ref="AM38:AN38"/>
    <mergeCell ref="AM39:AN39"/>
    <mergeCell ref="AM40:AN40"/>
    <mergeCell ref="AM41:AN41"/>
    <mergeCell ref="AM43:AN43"/>
    <mergeCell ref="AM45:AN45"/>
    <mergeCell ref="AM47:AN47"/>
    <mergeCell ref="AM42:AN42"/>
    <mergeCell ref="AM44:AN44"/>
    <mergeCell ref="AM46:AN46"/>
    <mergeCell ref="AM16:AN16"/>
    <mergeCell ref="AW7:AW10"/>
    <mergeCell ref="AP8:AV8"/>
    <mergeCell ref="AK1:AN1"/>
    <mergeCell ref="M2:P2"/>
    <mergeCell ref="Q2:R2"/>
    <mergeCell ref="S2:T2"/>
    <mergeCell ref="U2:V2"/>
    <mergeCell ref="AK2:AN2"/>
    <mergeCell ref="AM13:AN13"/>
    <mergeCell ref="AM14:AN14"/>
    <mergeCell ref="AM15:AN15"/>
    <mergeCell ref="AK3:AN3"/>
    <mergeCell ref="AK4:AN4"/>
    <mergeCell ref="AH5:AJ5"/>
    <mergeCell ref="AM11:AN11"/>
    <mergeCell ref="AM12:AN1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F40:H40"/>
    <mergeCell ref="I40:K40"/>
    <mergeCell ref="L40:N40"/>
    <mergeCell ref="O40:Q40"/>
    <mergeCell ref="R40:T40"/>
    <mergeCell ref="F41:H41"/>
    <mergeCell ref="I41:K41"/>
    <mergeCell ref="L41:N41"/>
    <mergeCell ref="O41:Q41"/>
    <mergeCell ref="R41:T41"/>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4:W44"/>
    <mergeCell ref="X44:Z44"/>
    <mergeCell ref="AA44:AC44"/>
    <mergeCell ref="AD44:AF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U41:W41"/>
    <mergeCell ref="AG42:AI42"/>
    <mergeCell ref="AJ42:AK42"/>
    <mergeCell ref="A45:C45"/>
    <mergeCell ref="F45:H45"/>
    <mergeCell ref="I45:K45"/>
    <mergeCell ref="L45:N45"/>
    <mergeCell ref="O45:Q45"/>
    <mergeCell ref="R45:T45"/>
    <mergeCell ref="U45:W45"/>
    <mergeCell ref="X45:Z45"/>
    <mergeCell ref="AA45:AC45"/>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B46:C46"/>
    <mergeCell ref="F46:H46"/>
    <mergeCell ref="I46:K46"/>
    <mergeCell ref="L46:N46"/>
    <mergeCell ref="O46:Q46"/>
    <mergeCell ref="R46:T46"/>
    <mergeCell ref="U46:W46"/>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 ref="AG47:AI47"/>
    <mergeCell ref="AJ47:AK47"/>
    <mergeCell ref="AD45:AF45"/>
    <mergeCell ref="AG45:AI45"/>
    <mergeCell ref="AJ45:AK45"/>
    <mergeCell ref="AL45:AL46"/>
    <mergeCell ref="AL43:AL44"/>
    <mergeCell ref="X46:Z46"/>
    <mergeCell ref="AA46:AC46"/>
    <mergeCell ref="AD47:AF47"/>
    <mergeCell ref="AG44:AI44"/>
    <mergeCell ref="AJ44:AK44"/>
    <mergeCell ref="X43:Z43"/>
    <mergeCell ref="AA43:AC43"/>
    <mergeCell ref="AD43:AF43"/>
    <mergeCell ref="AG43:AI43"/>
    <mergeCell ref="AJ43:AK43"/>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3" fitToWidth="0" fitToHeight="0" orientation="landscape" r:id="rId1"/>
  <headerFooter alignWithMargins="0">
    <oddHeader>&amp;L&amp;"ＭＳ ゴシック,標準"&amp;10（参考様式）</oddHeader>
  </headerFooter>
  <rowBreaks count="2" manualBreakCount="2">
    <brk id="34" max="51" man="1"/>
    <brk id="59" max="51"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X101"/>
  <sheetViews>
    <sheetView showGridLines="0" view="pageBreakPreview" zoomScaleNormal="100" zoomScaleSheetLayoutView="100" workbookViewId="0">
      <selection activeCell="AK38" sqref="AK38"/>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1" width="1.875" style="59" customWidth="1"/>
    <col min="42" max="48" width="2.625" style="59" customWidth="1"/>
    <col min="49" max="49" width="8.375" style="59" customWidth="1"/>
    <col min="50" max="50" width="1.625" style="59" customWidth="1"/>
    <col min="51" max="16384" width="8.25" style="59"/>
  </cols>
  <sheetData>
    <row r="1" spans="1:49"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1" t="s">
        <v>297</v>
      </c>
      <c r="AL1" s="281"/>
      <c r="AM1" s="281"/>
      <c r="AN1" s="281"/>
    </row>
    <row r="2" spans="1:49" ht="18" customHeight="1">
      <c r="A2" s="62"/>
      <c r="B2" s="63"/>
      <c r="C2" s="63"/>
      <c r="D2" s="63"/>
      <c r="E2" s="63"/>
      <c r="F2" s="63"/>
      <c r="G2" s="63"/>
      <c r="H2" s="63"/>
      <c r="I2" s="63"/>
      <c r="J2" s="63"/>
      <c r="K2" s="63"/>
      <c r="L2" s="63"/>
      <c r="M2" s="288">
        <v>2024</v>
      </c>
      <c r="N2" s="288"/>
      <c r="O2" s="288"/>
      <c r="P2" s="288"/>
      <c r="Q2" s="287" t="s">
        <v>94</v>
      </c>
      <c r="R2" s="287"/>
      <c r="S2" s="288">
        <v>5</v>
      </c>
      <c r="T2" s="288"/>
      <c r="U2" s="287" t="s">
        <v>95</v>
      </c>
      <c r="V2" s="287"/>
      <c r="W2" s="63"/>
      <c r="X2" s="63"/>
      <c r="Y2" s="63"/>
      <c r="Z2" s="62"/>
      <c r="AA2" s="62"/>
      <c r="AC2" s="81"/>
      <c r="AD2" s="63"/>
      <c r="AE2" s="63"/>
      <c r="AF2" s="63"/>
      <c r="AG2" s="63"/>
      <c r="AH2" s="63"/>
      <c r="AI2" s="81" t="s">
        <v>96</v>
      </c>
      <c r="AJ2" s="81"/>
      <c r="AK2" s="282"/>
      <c r="AL2" s="282"/>
      <c r="AM2" s="282"/>
      <c r="AN2" s="282"/>
    </row>
    <row r="3" spans="1:49"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3" t="s">
        <v>155</v>
      </c>
      <c r="AL3" s="283"/>
      <c r="AM3" s="283"/>
      <c r="AN3" s="283"/>
      <c r="AP3" s="397" t="s">
        <v>366</v>
      </c>
      <c r="AQ3" s="397"/>
      <c r="AR3" s="397"/>
      <c r="AS3" s="397"/>
      <c r="AT3" s="397"/>
      <c r="AU3" s="397"/>
      <c r="AV3" s="397"/>
      <c r="AW3" s="397"/>
    </row>
    <row r="4" spans="1:49"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3"/>
      <c r="AL4" s="283"/>
      <c r="AM4" s="283"/>
      <c r="AN4" s="283"/>
      <c r="AP4" s="397"/>
      <c r="AQ4" s="397"/>
      <c r="AR4" s="397"/>
      <c r="AS4" s="397"/>
      <c r="AT4" s="397"/>
      <c r="AU4" s="397"/>
      <c r="AV4" s="397"/>
      <c r="AW4" s="397"/>
    </row>
    <row r="5" spans="1:49"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0">
        <v>40</v>
      </c>
      <c r="AI5" s="320"/>
      <c r="AJ5" s="320"/>
      <c r="AK5" s="88" t="s">
        <v>100</v>
      </c>
      <c r="AL5" s="99">
        <v>160</v>
      </c>
      <c r="AM5" s="88" t="s">
        <v>101</v>
      </c>
      <c r="AN5" s="62"/>
      <c r="AP5" s="397"/>
      <c r="AQ5" s="397"/>
      <c r="AR5" s="397"/>
      <c r="AS5" s="397"/>
      <c r="AT5" s="397"/>
      <c r="AU5" s="397"/>
      <c r="AV5" s="397"/>
      <c r="AW5" s="397"/>
    </row>
    <row r="6" spans="1:49"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9" ht="15" customHeight="1">
      <c r="A7" s="294" t="s">
        <v>102</v>
      </c>
      <c r="B7" s="321" t="s">
        <v>103</v>
      </c>
      <c r="C7" s="291" t="s">
        <v>104</v>
      </c>
      <c r="D7" s="286" t="s">
        <v>105</v>
      </c>
      <c r="E7" s="295" t="s">
        <v>106</v>
      </c>
      <c r="F7" s="290" t="s">
        <v>107</v>
      </c>
      <c r="G7" s="290"/>
      <c r="H7" s="290"/>
      <c r="I7" s="290"/>
      <c r="J7" s="290"/>
      <c r="K7" s="290"/>
      <c r="L7" s="290"/>
      <c r="M7" s="290"/>
      <c r="N7" s="290"/>
      <c r="O7" s="290"/>
      <c r="P7" s="290"/>
      <c r="Q7" s="290"/>
      <c r="R7" s="290"/>
      <c r="S7" s="290"/>
      <c r="T7" s="290"/>
      <c r="U7" s="290"/>
      <c r="V7" s="290"/>
      <c r="W7" s="290"/>
      <c r="X7" s="290"/>
      <c r="Y7" s="290"/>
      <c r="Z7" s="290"/>
      <c r="AA7" s="290"/>
      <c r="AB7" s="290"/>
      <c r="AC7" s="290"/>
      <c r="AD7" s="290"/>
      <c r="AE7" s="290"/>
      <c r="AF7" s="290"/>
      <c r="AG7" s="290"/>
      <c r="AH7" s="290"/>
      <c r="AI7" s="290"/>
      <c r="AJ7" s="290"/>
      <c r="AK7" s="284" t="s">
        <v>108</v>
      </c>
      <c r="AL7" s="285" t="s">
        <v>109</v>
      </c>
      <c r="AM7" s="280" t="s">
        <v>110</v>
      </c>
      <c r="AN7" s="280"/>
      <c r="AP7" s="147"/>
      <c r="AQ7" s="148"/>
      <c r="AR7" s="148" t="s">
        <v>359</v>
      </c>
      <c r="AS7" s="148"/>
      <c r="AT7" s="148"/>
      <c r="AU7" s="148"/>
      <c r="AV7" s="149"/>
      <c r="AW7" s="398" t="s">
        <v>106</v>
      </c>
    </row>
    <row r="8" spans="1:49" ht="15" customHeight="1">
      <c r="A8" s="294"/>
      <c r="B8" s="322"/>
      <c r="C8" s="292"/>
      <c r="D8" s="286"/>
      <c r="E8" s="295"/>
      <c r="F8" s="286" t="s">
        <v>111</v>
      </c>
      <c r="G8" s="286"/>
      <c r="H8" s="286"/>
      <c r="I8" s="286"/>
      <c r="J8" s="286"/>
      <c r="K8" s="286"/>
      <c r="L8" s="286"/>
      <c r="M8" s="286" t="s">
        <v>112</v>
      </c>
      <c r="N8" s="286"/>
      <c r="O8" s="286"/>
      <c r="P8" s="286"/>
      <c r="Q8" s="286"/>
      <c r="R8" s="286"/>
      <c r="S8" s="286"/>
      <c r="T8" s="286" t="s">
        <v>113</v>
      </c>
      <c r="U8" s="286"/>
      <c r="V8" s="286"/>
      <c r="W8" s="286"/>
      <c r="X8" s="286"/>
      <c r="Y8" s="286"/>
      <c r="Z8" s="286"/>
      <c r="AA8" s="286" t="s">
        <v>114</v>
      </c>
      <c r="AB8" s="286"/>
      <c r="AC8" s="286"/>
      <c r="AD8" s="286"/>
      <c r="AE8" s="286"/>
      <c r="AF8" s="286"/>
      <c r="AG8" s="286"/>
      <c r="AH8" s="286" t="s">
        <v>115</v>
      </c>
      <c r="AI8" s="286"/>
      <c r="AJ8" s="286"/>
      <c r="AK8" s="284"/>
      <c r="AL8" s="285"/>
      <c r="AM8" s="280"/>
      <c r="AN8" s="280"/>
      <c r="AP8" s="399" t="s">
        <v>111</v>
      </c>
      <c r="AQ8" s="400"/>
      <c r="AR8" s="400"/>
      <c r="AS8" s="400"/>
      <c r="AT8" s="400"/>
      <c r="AU8" s="400"/>
      <c r="AV8" s="401"/>
      <c r="AW8" s="398"/>
    </row>
    <row r="9" spans="1:49" ht="15" customHeight="1">
      <c r="A9" s="294"/>
      <c r="B9" s="323" t="s">
        <v>156</v>
      </c>
      <c r="C9" s="292"/>
      <c r="D9" s="286"/>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4"/>
      <c r="AL9" s="285"/>
      <c r="AM9" s="280"/>
      <c r="AN9" s="280"/>
      <c r="AP9" s="150">
        <f>F9</f>
        <v>45413</v>
      </c>
      <c r="AQ9" s="150">
        <f t="shared" ref="AQ9:AV10" si="0">G9</f>
        <v>45414</v>
      </c>
      <c r="AR9" s="150">
        <f t="shared" si="0"/>
        <v>45415</v>
      </c>
      <c r="AS9" s="150">
        <f t="shared" si="0"/>
        <v>45416</v>
      </c>
      <c r="AT9" s="150">
        <f t="shared" si="0"/>
        <v>45417</v>
      </c>
      <c r="AU9" s="150">
        <f t="shared" si="0"/>
        <v>45418</v>
      </c>
      <c r="AV9" s="150">
        <f t="shared" si="0"/>
        <v>45419</v>
      </c>
      <c r="AW9" s="398"/>
    </row>
    <row r="10" spans="1:49" ht="15" customHeight="1">
      <c r="A10" s="294"/>
      <c r="B10" s="324"/>
      <c r="C10" s="293"/>
      <c r="D10" s="286"/>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4"/>
      <c r="AL10" s="285"/>
      <c r="AM10" s="280"/>
      <c r="AN10" s="280"/>
      <c r="AP10" s="151">
        <f>F10</f>
        <v>45413</v>
      </c>
      <c r="AQ10" s="151">
        <f t="shared" si="0"/>
        <v>45414</v>
      </c>
      <c r="AR10" s="151">
        <f t="shared" si="0"/>
        <v>45415</v>
      </c>
      <c r="AS10" s="151">
        <f t="shared" si="0"/>
        <v>45416</v>
      </c>
      <c r="AT10" s="151">
        <f t="shared" si="0"/>
        <v>45417</v>
      </c>
      <c r="AU10" s="151">
        <f t="shared" si="0"/>
        <v>45418</v>
      </c>
      <c r="AV10" s="151">
        <f t="shared" si="0"/>
        <v>45419</v>
      </c>
      <c r="AW10" s="398"/>
    </row>
    <row r="11" spans="1:49"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8"/>
      <c r="AN11" s="298"/>
      <c r="AP11" s="152" t="s">
        <v>363</v>
      </c>
      <c r="AQ11" s="152" t="s">
        <v>364</v>
      </c>
      <c r="AR11" s="152"/>
      <c r="AS11" s="152"/>
      <c r="AT11" s="152"/>
      <c r="AU11" s="152"/>
      <c r="AV11" s="152"/>
      <c r="AW11" s="146" t="str">
        <f>E11</f>
        <v>A</v>
      </c>
    </row>
    <row r="12" spans="1:49"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1">+SUM(F12:AJ12)</f>
        <v>0</v>
      </c>
      <c r="AL12" s="71">
        <f t="shared" ref="AL12:AL30" si="2">IF($AK$3="４週",AK12/4,AK12/(DAY(EOMONTH($F$9,0))/7))</f>
        <v>0</v>
      </c>
      <c r="AM12" s="298"/>
      <c r="AN12" s="298"/>
      <c r="AP12" s="152"/>
      <c r="AQ12" s="152"/>
      <c r="AR12" s="152"/>
      <c r="AS12" s="152"/>
      <c r="AT12" s="152"/>
      <c r="AU12" s="152"/>
      <c r="AV12" s="152"/>
      <c r="AW12" s="146" t="str">
        <f t="shared" ref="AW12:AW30" si="3">E12</f>
        <v>B</v>
      </c>
    </row>
    <row r="13" spans="1:49"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1"/>
        <v>0</v>
      </c>
      <c r="AL13" s="71">
        <f t="shared" si="2"/>
        <v>0</v>
      </c>
      <c r="AM13" s="298"/>
      <c r="AN13" s="298"/>
      <c r="AP13" s="152"/>
      <c r="AQ13" s="152"/>
      <c r="AR13" s="152"/>
      <c r="AS13" s="152"/>
      <c r="AT13" s="152"/>
      <c r="AU13" s="152"/>
      <c r="AV13" s="152"/>
      <c r="AW13" s="146" t="str">
        <f t="shared" si="3"/>
        <v>C</v>
      </c>
    </row>
    <row r="14" spans="1:49"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2"/>
        <v>0</v>
      </c>
      <c r="AM14" s="298"/>
      <c r="AN14" s="298"/>
      <c r="AP14" s="152"/>
      <c r="AQ14" s="152"/>
      <c r="AR14" s="152"/>
      <c r="AS14" s="152"/>
      <c r="AT14" s="152"/>
      <c r="AU14" s="152"/>
      <c r="AV14" s="152"/>
      <c r="AW14" s="146" t="str">
        <f t="shared" si="3"/>
        <v>D</v>
      </c>
    </row>
    <row r="15" spans="1:49" ht="18" customHeight="1">
      <c r="A15" s="74">
        <v>5</v>
      </c>
      <c r="B15" s="103" t="s">
        <v>209</v>
      </c>
      <c r="C15" s="83" t="s">
        <v>127</v>
      </c>
      <c r="D15" s="104"/>
      <c r="E15" s="105" t="s">
        <v>298</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2"/>
        <v>0</v>
      </c>
      <c r="AM15" s="298"/>
      <c r="AN15" s="298"/>
      <c r="AP15" s="152"/>
      <c r="AQ15" s="152"/>
      <c r="AR15" s="152"/>
      <c r="AS15" s="152"/>
      <c r="AT15" s="152"/>
      <c r="AU15" s="152"/>
      <c r="AV15" s="152"/>
      <c r="AW15" s="146" t="str">
        <f t="shared" si="3"/>
        <v>E</v>
      </c>
    </row>
    <row r="16" spans="1:49"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2"/>
        <v>0</v>
      </c>
      <c r="AM16" s="298"/>
      <c r="AN16" s="298"/>
      <c r="AP16" s="152"/>
      <c r="AQ16" s="152"/>
      <c r="AR16" s="152"/>
      <c r="AS16" s="152"/>
      <c r="AT16" s="152"/>
      <c r="AU16" s="152"/>
      <c r="AV16" s="152"/>
      <c r="AW16" s="146">
        <f t="shared" si="3"/>
        <v>0</v>
      </c>
    </row>
    <row r="17" spans="1:49"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2"/>
        <v>0</v>
      </c>
      <c r="AM17" s="298"/>
      <c r="AN17" s="298"/>
      <c r="AP17" s="152"/>
      <c r="AQ17" s="152"/>
      <c r="AR17" s="152"/>
      <c r="AS17" s="152"/>
      <c r="AT17" s="152"/>
      <c r="AU17" s="152"/>
      <c r="AV17" s="152"/>
      <c r="AW17" s="146">
        <f t="shared" si="3"/>
        <v>0</v>
      </c>
    </row>
    <row r="18" spans="1:49"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2"/>
        <v>0</v>
      </c>
      <c r="AM18" s="298"/>
      <c r="AN18" s="298"/>
      <c r="AP18" s="152"/>
      <c r="AQ18" s="152"/>
      <c r="AR18" s="152"/>
      <c r="AS18" s="152"/>
      <c r="AT18" s="152"/>
      <c r="AU18" s="152"/>
      <c r="AV18" s="152"/>
      <c r="AW18" s="146">
        <f t="shared" si="3"/>
        <v>0</v>
      </c>
    </row>
    <row r="19" spans="1:49"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2"/>
        <v>0</v>
      </c>
      <c r="AM19" s="298"/>
      <c r="AN19" s="298"/>
      <c r="AP19" s="152"/>
      <c r="AQ19" s="152"/>
      <c r="AR19" s="152"/>
      <c r="AS19" s="152"/>
      <c r="AT19" s="152"/>
      <c r="AU19" s="152"/>
      <c r="AV19" s="152"/>
      <c r="AW19" s="146">
        <f t="shared" si="3"/>
        <v>0</v>
      </c>
    </row>
    <row r="20" spans="1:49"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2"/>
        <v>0</v>
      </c>
      <c r="AM20" s="298"/>
      <c r="AN20" s="298"/>
      <c r="AP20" s="152"/>
      <c r="AQ20" s="152"/>
      <c r="AR20" s="152"/>
      <c r="AS20" s="152"/>
      <c r="AT20" s="152"/>
      <c r="AU20" s="152"/>
      <c r="AV20" s="152"/>
      <c r="AW20" s="146">
        <f t="shared" si="3"/>
        <v>0</v>
      </c>
    </row>
    <row r="21" spans="1:49"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2"/>
        <v>0</v>
      </c>
      <c r="AM21" s="298"/>
      <c r="AN21" s="298"/>
      <c r="AP21" s="152"/>
      <c r="AQ21" s="152"/>
      <c r="AR21" s="152"/>
      <c r="AS21" s="152"/>
      <c r="AT21" s="152"/>
      <c r="AU21" s="152"/>
      <c r="AV21" s="152"/>
      <c r="AW21" s="146">
        <f t="shared" si="3"/>
        <v>0</v>
      </c>
    </row>
    <row r="22" spans="1:49"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2"/>
        <v>0</v>
      </c>
      <c r="AM22" s="298"/>
      <c r="AN22" s="298"/>
      <c r="AP22" s="152"/>
      <c r="AQ22" s="152"/>
      <c r="AR22" s="152"/>
      <c r="AS22" s="152"/>
      <c r="AT22" s="152"/>
      <c r="AU22" s="152"/>
      <c r="AV22" s="152"/>
      <c r="AW22" s="146">
        <f t="shared" si="3"/>
        <v>0</v>
      </c>
    </row>
    <row r="23" spans="1:49"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2"/>
        <v>0</v>
      </c>
      <c r="AM23" s="298"/>
      <c r="AN23" s="298"/>
      <c r="AP23" s="152"/>
      <c r="AQ23" s="152"/>
      <c r="AR23" s="152"/>
      <c r="AS23" s="152"/>
      <c r="AT23" s="152"/>
      <c r="AU23" s="152"/>
      <c r="AV23" s="152"/>
      <c r="AW23" s="146">
        <f t="shared" si="3"/>
        <v>0</v>
      </c>
    </row>
    <row r="24" spans="1:49"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2"/>
        <v>0</v>
      </c>
      <c r="AM24" s="298"/>
      <c r="AN24" s="298"/>
      <c r="AP24" s="152"/>
      <c r="AQ24" s="152"/>
      <c r="AR24" s="152"/>
      <c r="AS24" s="152"/>
      <c r="AT24" s="152"/>
      <c r="AU24" s="152"/>
      <c r="AV24" s="152"/>
      <c r="AW24" s="146">
        <f t="shared" si="3"/>
        <v>0</v>
      </c>
    </row>
    <row r="25" spans="1:49"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2"/>
        <v>0</v>
      </c>
      <c r="AM25" s="298"/>
      <c r="AN25" s="298"/>
      <c r="AP25" s="152"/>
      <c r="AQ25" s="152"/>
      <c r="AR25" s="152"/>
      <c r="AS25" s="152"/>
      <c r="AT25" s="152"/>
      <c r="AU25" s="152"/>
      <c r="AV25" s="152"/>
      <c r="AW25" s="146">
        <f t="shared" si="3"/>
        <v>0</v>
      </c>
    </row>
    <row r="26" spans="1:49"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2"/>
        <v>0</v>
      </c>
      <c r="AM26" s="298"/>
      <c r="AN26" s="298"/>
      <c r="AP26" s="152"/>
      <c r="AQ26" s="152"/>
      <c r="AR26" s="152"/>
      <c r="AS26" s="152"/>
      <c r="AT26" s="152"/>
      <c r="AU26" s="152"/>
      <c r="AV26" s="152"/>
      <c r="AW26" s="146">
        <f t="shared" si="3"/>
        <v>0</v>
      </c>
    </row>
    <row r="27" spans="1:49"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2"/>
        <v>0</v>
      </c>
      <c r="AM27" s="298"/>
      <c r="AN27" s="298"/>
      <c r="AP27" s="152"/>
      <c r="AQ27" s="152"/>
      <c r="AR27" s="152"/>
      <c r="AS27" s="152"/>
      <c r="AT27" s="152"/>
      <c r="AU27" s="152"/>
      <c r="AV27" s="152"/>
      <c r="AW27" s="146">
        <f t="shared" si="3"/>
        <v>0</v>
      </c>
    </row>
    <row r="28" spans="1:49"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2"/>
        <v>0</v>
      </c>
      <c r="AM28" s="298"/>
      <c r="AN28" s="298"/>
      <c r="AP28" s="152"/>
      <c r="AQ28" s="152"/>
      <c r="AR28" s="152"/>
      <c r="AS28" s="152"/>
      <c r="AT28" s="152"/>
      <c r="AU28" s="152"/>
      <c r="AV28" s="152"/>
      <c r="AW28" s="146">
        <f t="shared" si="3"/>
        <v>0</v>
      </c>
    </row>
    <row r="29" spans="1:49"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2"/>
        <v>0</v>
      </c>
      <c r="AM29" s="298"/>
      <c r="AN29" s="298"/>
      <c r="AP29" s="152"/>
      <c r="AQ29" s="152"/>
      <c r="AR29" s="152"/>
      <c r="AS29" s="152"/>
      <c r="AT29" s="152"/>
      <c r="AU29" s="152"/>
      <c r="AV29" s="152"/>
      <c r="AW29" s="146">
        <f t="shared" si="3"/>
        <v>0</v>
      </c>
    </row>
    <row r="30" spans="1:49"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2"/>
        <v>0</v>
      </c>
      <c r="AM30" s="298"/>
      <c r="AN30" s="298"/>
      <c r="AP30" s="152"/>
      <c r="AQ30" s="152"/>
      <c r="AR30" s="152"/>
      <c r="AS30" s="152"/>
      <c r="AT30" s="152"/>
      <c r="AU30" s="152"/>
      <c r="AV30" s="152"/>
      <c r="AW30" s="146">
        <f t="shared" si="3"/>
        <v>0</v>
      </c>
    </row>
    <row r="31" spans="1:49" ht="18" customHeight="1">
      <c r="A31" s="295" t="s">
        <v>116</v>
      </c>
      <c r="B31" s="296"/>
      <c r="C31" s="296"/>
      <c r="D31" s="296"/>
      <c r="E31" s="296"/>
      <c r="F31" s="72">
        <f>+SUM(F11:F30)</f>
        <v>0</v>
      </c>
      <c r="G31" s="72">
        <f t="shared" ref="G31:AJ31" si="4">+SUM(G11:G30)</f>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1"/>
        <v>0</v>
      </c>
      <c r="AL31" s="71">
        <f>IF($AK$3="４週",AK31/4,AK31/(DAY(EOMONTH($F$9,0))/7))</f>
        <v>0</v>
      </c>
      <c r="AM31" s="294"/>
      <c r="AN31" s="294"/>
    </row>
    <row r="32" spans="1:49" ht="18" customHeight="1">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4"/>
      <c r="AN32" s="294"/>
    </row>
    <row r="33" spans="1:5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c r="AO33"/>
    </row>
    <row r="34" spans="1:5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O34" s="117"/>
    </row>
    <row r="35" spans="1:5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c r="AO35"/>
      <c r="AP35"/>
    </row>
    <row r="36" spans="1:50" ht="21" customHeight="1">
      <c r="A36" s="68" t="s">
        <v>299</v>
      </c>
      <c r="B36" s="67"/>
      <c r="C36" s="67"/>
      <c r="D36" s="67"/>
      <c r="E36" s="67"/>
      <c r="F36" s="67"/>
      <c r="G36" s="60"/>
      <c r="H36" s="60"/>
      <c r="I36" s="60"/>
      <c r="J36" s="60"/>
      <c r="K36" s="60"/>
      <c r="L36" s="60"/>
      <c r="M36" s="60"/>
      <c r="N36" s="60"/>
      <c r="O36" s="60"/>
      <c r="AM36" s="67"/>
      <c r="AN36" s="62"/>
      <c r="AO36" s="117"/>
      <c r="AP36" s="117"/>
      <c r="AQ36" s="118"/>
      <c r="AR36" s="118"/>
      <c r="AS36" s="118"/>
      <c r="AT36" s="118"/>
      <c r="AU36" s="118"/>
      <c r="AV36" s="118"/>
      <c r="AW36" s="118"/>
      <c r="AX36" s="118"/>
    </row>
    <row r="37" spans="1:50" ht="24.95" customHeight="1">
      <c r="A37"/>
      <c r="B37" s="295" t="s">
        <v>300</v>
      </c>
      <c r="C37" s="297"/>
      <c r="D37" s="295" t="s">
        <v>301</v>
      </c>
      <c r="E37" s="297"/>
      <c r="F37" s="411" t="s">
        <v>302</v>
      </c>
      <c r="G37" s="412"/>
      <c r="H37" s="412"/>
      <c r="I37" s="412"/>
      <c r="J37" s="412"/>
      <c r="K37" s="413"/>
      <c r="L37" s="411" t="s">
        <v>303</v>
      </c>
      <c r="M37" s="412"/>
      <c r="N37" s="412"/>
      <c r="O37" s="412"/>
      <c r="P37" s="412"/>
      <c r="Q37" s="413"/>
      <c r="R37" s="411" t="s">
        <v>304</v>
      </c>
      <c r="S37" s="412"/>
      <c r="T37" s="412"/>
      <c r="U37" s="412"/>
      <c r="V37" s="412"/>
      <c r="W37" s="413"/>
      <c r="X37" s="411" t="s">
        <v>305</v>
      </c>
      <c r="Y37" s="412"/>
      <c r="Z37" s="412"/>
      <c r="AA37" s="412"/>
      <c r="AB37" s="412"/>
      <c r="AC37" s="413"/>
      <c r="AD37"/>
      <c r="AE37"/>
      <c r="AF37"/>
      <c r="AG37"/>
      <c r="AH37"/>
      <c r="AI37"/>
      <c r="AJ37"/>
      <c r="AK37"/>
      <c r="AL37"/>
      <c r="AM37"/>
      <c r="AN37"/>
      <c r="AO37"/>
      <c r="AP37"/>
    </row>
    <row r="38" spans="1:50" ht="18" customHeight="1">
      <c r="A38"/>
      <c r="B38" s="295" t="s">
        <v>306</v>
      </c>
      <c r="C38" s="297"/>
      <c r="D38" s="414" t="s">
        <v>174</v>
      </c>
      <c r="E38" s="415"/>
      <c r="F38" s="414" t="s">
        <v>174</v>
      </c>
      <c r="G38" s="416"/>
      <c r="H38" s="416"/>
      <c r="I38" s="416"/>
      <c r="J38" s="416"/>
      <c r="K38" s="415"/>
      <c r="L38" s="414"/>
      <c r="M38" s="416"/>
      <c r="N38" s="416"/>
      <c r="O38" s="416"/>
      <c r="P38" s="416"/>
      <c r="Q38" s="415"/>
      <c r="R38" s="414"/>
      <c r="S38" s="416"/>
      <c r="T38" s="416"/>
      <c r="U38" s="416"/>
      <c r="V38" s="416"/>
      <c r="W38" s="415"/>
      <c r="X38" s="414"/>
      <c r="Y38" s="416"/>
      <c r="Z38" s="416"/>
      <c r="AA38" s="416"/>
      <c r="AB38" s="416"/>
      <c r="AC38" s="415"/>
      <c r="AD38"/>
      <c r="AE38"/>
      <c r="AF38"/>
      <c r="AG38"/>
      <c r="AH38"/>
      <c r="AI38"/>
      <c r="AJ38"/>
      <c r="AK38"/>
      <c r="AL38"/>
      <c r="AM38"/>
      <c r="AN38"/>
      <c r="AP38" s="399" t="s">
        <v>365</v>
      </c>
      <c r="AQ38" s="400"/>
      <c r="AR38" s="400"/>
      <c r="AS38" s="400"/>
      <c r="AT38" s="400"/>
      <c r="AU38" s="400"/>
      <c r="AV38" s="400"/>
      <c r="AW38" s="401"/>
      <c r="AX38" s="118"/>
    </row>
    <row r="39" spans="1:50" ht="24.95" customHeight="1">
      <c r="A39"/>
      <c r="B39" s="285" t="s">
        <v>307</v>
      </c>
      <c r="C39" s="285"/>
      <c r="D39" s="418"/>
      <c r="E39" s="418"/>
      <c r="F39" s="419">
        <v>20</v>
      </c>
      <c r="G39" s="419"/>
      <c r="H39" s="419"/>
      <c r="I39" s="419"/>
      <c r="J39" s="419"/>
      <c r="K39" s="419"/>
      <c r="L39" s="419"/>
      <c r="M39" s="419"/>
      <c r="N39" s="419"/>
      <c r="O39" s="419"/>
      <c r="P39" s="419"/>
      <c r="Q39" s="419"/>
      <c r="R39" s="419"/>
      <c r="S39" s="419"/>
      <c r="T39" s="419"/>
      <c r="U39" s="419"/>
      <c r="V39" s="419"/>
      <c r="W39" s="419"/>
      <c r="X39" s="419"/>
      <c r="Y39" s="419"/>
      <c r="Z39" s="419"/>
      <c r="AA39" s="419"/>
      <c r="AB39" s="419"/>
      <c r="AC39" s="419"/>
      <c r="AD39"/>
      <c r="AE39"/>
      <c r="AF39"/>
      <c r="AG39"/>
      <c r="AH39"/>
      <c r="AI39"/>
      <c r="AJ39"/>
      <c r="AK39"/>
      <c r="AL39"/>
      <c r="AM39"/>
      <c r="AN39"/>
      <c r="AP39" s="153"/>
      <c r="AQ39" s="154"/>
      <c r="AR39" s="154"/>
      <c r="AS39" s="154"/>
      <c r="AT39" s="154"/>
      <c r="AU39" s="154"/>
      <c r="AV39" s="154"/>
      <c r="AW39" s="155"/>
    </row>
    <row r="40" spans="1:50" ht="5.0999999999999996"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P40" s="156"/>
      <c r="AW40" s="157"/>
    </row>
    <row r="41" spans="1:50" ht="21" customHeight="1">
      <c r="A41" s="68" t="s">
        <v>308</v>
      </c>
      <c r="B41" s="67"/>
      <c r="C41" s="67"/>
      <c r="D41" s="67"/>
      <c r="E41" s="67"/>
      <c r="F41" s="67"/>
      <c r="G41" s="60"/>
      <c r="H41" s="60"/>
      <c r="I41" s="60"/>
      <c r="J41" s="60"/>
      <c r="K41" s="60"/>
      <c r="L41" s="60"/>
      <c r="M41" s="60"/>
      <c r="N41" s="60"/>
      <c r="O41" s="60"/>
      <c r="AM41" s="67"/>
      <c r="AN41" s="62"/>
      <c r="AP41" s="156" t="s">
        <v>361</v>
      </c>
      <c r="AW41" s="157"/>
    </row>
    <row r="42" spans="1:50" ht="24.95" customHeight="1">
      <c r="A42" s="286"/>
      <c r="B42" s="286"/>
      <c r="C42" s="286"/>
      <c r="D42" s="98">
        <v>4</v>
      </c>
      <c r="E42" s="98">
        <v>5</v>
      </c>
      <c r="F42" s="357">
        <v>6</v>
      </c>
      <c r="G42" s="357"/>
      <c r="H42" s="357"/>
      <c r="I42" s="357">
        <v>7</v>
      </c>
      <c r="J42" s="357"/>
      <c r="K42" s="357"/>
      <c r="L42" s="357">
        <v>8</v>
      </c>
      <c r="M42" s="357"/>
      <c r="N42" s="357"/>
      <c r="O42" s="357">
        <v>9</v>
      </c>
      <c r="P42" s="357"/>
      <c r="Q42" s="357"/>
      <c r="R42" s="357">
        <v>10</v>
      </c>
      <c r="S42" s="357"/>
      <c r="T42" s="357"/>
      <c r="U42" s="357">
        <v>11</v>
      </c>
      <c r="V42" s="357"/>
      <c r="W42" s="357"/>
      <c r="X42" s="357">
        <v>12</v>
      </c>
      <c r="Y42" s="357"/>
      <c r="Z42" s="357"/>
      <c r="AA42" s="357">
        <v>1</v>
      </c>
      <c r="AB42" s="357"/>
      <c r="AC42" s="357"/>
      <c r="AD42" s="357">
        <v>2</v>
      </c>
      <c r="AE42" s="357"/>
      <c r="AF42" s="357"/>
      <c r="AG42" s="357">
        <v>3</v>
      </c>
      <c r="AH42" s="357"/>
      <c r="AI42" s="357"/>
      <c r="AJ42" s="286" t="s">
        <v>211</v>
      </c>
      <c r="AK42" s="286"/>
      <c r="AL42" s="82" t="s">
        <v>212</v>
      </c>
      <c r="AM42" s="82" t="s">
        <v>218</v>
      </c>
      <c r="AN42"/>
      <c r="AP42" s="156" t="s">
        <v>362</v>
      </c>
      <c r="AW42" s="157"/>
    </row>
    <row r="43" spans="1:50" ht="18" customHeight="1">
      <c r="A43" s="355" t="s">
        <v>219</v>
      </c>
      <c r="B43" s="355"/>
      <c r="C43" s="355"/>
      <c r="D43" s="72">
        <f>SUM(D44:D48)</f>
        <v>1840</v>
      </c>
      <c r="E43" s="72">
        <f>SUM(E44:E48)</f>
        <v>1728</v>
      </c>
      <c r="F43" s="351">
        <f>SUM(F44:H48)</f>
        <v>1840</v>
      </c>
      <c r="G43" s="351"/>
      <c r="H43" s="351"/>
      <c r="I43" s="351">
        <f>SUM(I44:K48)</f>
        <v>1932</v>
      </c>
      <c r="J43" s="351"/>
      <c r="K43" s="351"/>
      <c r="L43" s="351">
        <f>SUM(L44:N48)</f>
        <v>1932</v>
      </c>
      <c r="M43" s="351"/>
      <c r="N43" s="351"/>
      <c r="O43" s="351">
        <f>SUM(O44:Q48)</f>
        <v>1748</v>
      </c>
      <c r="P43" s="351"/>
      <c r="Q43" s="351"/>
      <c r="R43" s="351">
        <f>SUM(R44:T48)</f>
        <v>1840</v>
      </c>
      <c r="S43" s="351"/>
      <c r="T43" s="351"/>
      <c r="U43" s="351">
        <f>SUM(U44:W48)</f>
        <v>1840</v>
      </c>
      <c r="V43" s="351"/>
      <c r="W43" s="351"/>
      <c r="X43" s="351">
        <f>SUM(X44:Z48)</f>
        <v>1748</v>
      </c>
      <c r="Y43" s="351"/>
      <c r="Z43" s="351"/>
      <c r="AA43" s="351">
        <f>SUM(AA44:AC48)</f>
        <v>1748</v>
      </c>
      <c r="AB43" s="351"/>
      <c r="AC43" s="351"/>
      <c r="AD43" s="351">
        <f>SUM(AD44:AF48)</f>
        <v>1748</v>
      </c>
      <c r="AE43" s="351"/>
      <c r="AF43" s="351"/>
      <c r="AG43" s="351">
        <f>SUM(AG44:AI48)</f>
        <v>1840</v>
      </c>
      <c r="AH43" s="351"/>
      <c r="AI43" s="351"/>
      <c r="AJ43" s="299">
        <f t="shared" ref="AJ43:AJ48" si="5">SUM(D43:AI43)</f>
        <v>21784</v>
      </c>
      <c r="AK43" s="299"/>
      <c r="AL43" s="358">
        <f>ROUNDUP(((AJ43-AJ49-AJ50)+AJ49*0.5+AJ50*0.75)/AJ51,1)</f>
        <v>84.199999999999989</v>
      </c>
      <c r="AM43" s="358">
        <f>ROUND((2*AJ44+3*AJ45+4*AJ46+5*AJ47+6*AJ48)/AJ43,1)</f>
        <v>4.7</v>
      </c>
      <c r="AN43"/>
      <c r="AP43" s="156" t="s">
        <v>360</v>
      </c>
      <c r="AW43" s="157"/>
    </row>
    <row r="44" spans="1:50" ht="18" customHeight="1">
      <c r="A44" s="306" t="s">
        <v>220</v>
      </c>
      <c r="B44" s="307"/>
      <c r="C44" s="308"/>
      <c r="D44" s="69">
        <v>100</v>
      </c>
      <c r="E44" s="69">
        <v>95</v>
      </c>
      <c r="F44" s="356">
        <v>100</v>
      </c>
      <c r="G44" s="356"/>
      <c r="H44" s="356"/>
      <c r="I44" s="356">
        <v>105</v>
      </c>
      <c r="J44" s="356"/>
      <c r="K44" s="356"/>
      <c r="L44" s="356">
        <v>105</v>
      </c>
      <c r="M44" s="356"/>
      <c r="N44" s="356"/>
      <c r="O44" s="356">
        <v>95</v>
      </c>
      <c r="P44" s="356"/>
      <c r="Q44" s="356"/>
      <c r="R44" s="356">
        <v>100</v>
      </c>
      <c r="S44" s="356"/>
      <c r="T44" s="356"/>
      <c r="U44" s="356">
        <v>100</v>
      </c>
      <c r="V44" s="356"/>
      <c r="W44" s="356"/>
      <c r="X44" s="356">
        <v>95</v>
      </c>
      <c r="Y44" s="356"/>
      <c r="Z44" s="356"/>
      <c r="AA44" s="356">
        <v>95</v>
      </c>
      <c r="AB44" s="356"/>
      <c r="AC44" s="356"/>
      <c r="AD44" s="356">
        <v>95</v>
      </c>
      <c r="AE44" s="356"/>
      <c r="AF44" s="356"/>
      <c r="AG44" s="356">
        <v>100</v>
      </c>
      <c r="AH44" s="356"/>
      <c r="AI44" s="356"/>
      <c r="AJ44" s="299">
        <f t="shared" si="5"/>
        <v>1185</v>
      </c>
      <c r="AK44" s="299"/>
      <c r="AL44" s="360"/>
      <c r="AM44" s="360"/>
      <c r="AN44"/>
      <c r="AP44" s="156"/>
      <c r="AW44" s="157"/>
    </row>
    <row r="45" spans="1:50" ht="18" customHeight="1">
      <c r="A45" s="306" t="s">
        <v>221</v>
      </c>
      <c r="B45" s="307"/>
      <c r="C45" s="308"/>
      <c r="D45" s="69">
        <v>100</v>
      </c>
      <c r="E45" s="69">
        <v>95</v>
      </c>
      <c r="F45" s="356">
        <v>100</v>
      </c>
      <c r="G45" s="356"/>
      <c r="H45" s="356"/>
      <c r="I45" s="356">
        <v>105</v>
      </c>
      <c r="J45" s="356"/>
      <c r="K45" s="356"/>
      <c r="L45" s="356">
        <v>105</v>
      </c>
      <c r="M45" s="356"/>
      <c r="N45" s="356"/>
      <c r="O45" s="356">
        <v>95</v>
      </c>
      <c r="P45" s="356"/>
      <c r="Q45" s="356"/>
      <c r="R45" s="356">
        <v>100</v>
      </c>
      <c r="S45" s="356"/>
      <c r="T45" s="356"/>
      <c r="U45" s="356">
        <v>100</v>
      </c>
      <c r="V45" s="356"/>
      <c r="W45" s="356"/>
      <c r="X45" s="356">
        <v>95</v>
      </c>
      <c r="Y45" s="356"/>
      <c r="Z45" s="356"/>
      <c r="AA45" s="356">
        <v>95</v>
      </c>
      <c r="AB45" s="356"/>
      <c r="AC45" s="356"/>
      <c r="AD45" s="356">
        <v>95</v>
      </c>
      <c r="AE45" s="356"/>
      <c r="AF45" s="356"/>
      <c r="AG45" s="356">
        <v>100</v>
      </c>
      <c r="AH45" s="356"/>
      <c r="AI45" s="356"/>
      <c r="AJ45" s="299">
        <f t="shared" si="5"/>
        <v>1185</v>
      </c>
      <c r="AK45" s="299"/>
      <c r="AL45" s="360"/>
      <c r="AM45" s="360"/>
      <c r="AN45"/>
      <c r="AP45" s="156"/>
      <c r="AW45" s="157"/>
    </row>
    <row r="46" spans="1:50" ht="18" customHeight="1">
      <c r="A46" s="306" t="s">
        <v>222</v>
      </c>
      <c r="B46" s="307"/>
      <c r="C46" s="308"/>
      <c r="D46" s="69">
        <v>140</v>
      </c>
      <c r="E46" s="69">
        <v>133</v>
      </c>
      <c r="F46" s="356">
        <v>140</v>
      </c>
      <c r="G46" s="356"/>
      <c r="H46" s="356"/>
      <c r="I46" s="356">
        <v>147</v>
      </c>
      <c r="J46" s="356"/>
      <c r="K46" s="356"/>
      <c r="L46" s="356">
        <v>147</v>
      </c>
      <c r="M46" s="356"/>
      <c r="N46" s="356"/>
      <c r="O46" s="356">
        <v>133</v>
      </c>
      <c r="P46" s="356"/>
      <c r="Q46" s="356"/>
      <c r="R46" s="356">
        <v>140</v>
      </c>
      <c r="S46" s="356"/>
      <c r="T46" s="356"/>
      <c r="U46" s="356">
        <v>140</v>
      </c>
      <c r="V46" s="356"/>
      <c r="W46" s="356"/>
      <c r="X46" s="356">
        <v>133</v>
      </c>
      <c r="Y46" s="356"/>
      <c r="Z46" s="356"/>
      <c r="AA46" s="356">
        <v>133</v>
      </c>
      <c r="AB46" s="356"/>
      <c r="AC46" s="356"/>
      <c r="AD46" s="356">
        <v>133</v>
      </c>
      <c r="AE46" s="356"/>
      <c r="AF46" s="356"/>
      <c r="AG46" s="356">
        <v>140</v>
      </c>
      <c r="AH46" s="356"/>
      <c r="AI46" s="356"/>
      <c r="AJ46" s="299">
        <f t="shared" si="5"/>
        <v>1659</v>
      </c>
      <c r="AK46" s="299"/>
      <c r="AL46" s="360"/>
      <c r="AM46" s="360"/>
      <c r="AN46"/>
      <c r="AP46" s="156"/>
      <c r="AW46" s="157"/>
    </row>
    <row r="47" spans="1:50" ht="18" customHeight="1">
      <c r="A47" s="306" t="s">
        <v>223</v>
      </c>
      <c r="B47" s="307"/>
      <c r="C47" s="308"/>
      <c r="D47" s="69">
        <v>1400</v>
      </c>
      <c r="E47" s="69">
        <v>1310</v>
      </c>
      <c r="F47" s="356">
        <v>1400</v>
      </c>
      <c r="G47" s="356"/>
      <c r="H47" s="356"/>
      <c r="I47" s="356">
        <v>1470</v>
      </c>
      <c r="J47" s="356"/>
      <c r="K47" s="356"/>
      <c r="L47" s="356">
        <v>1470</v>
      </c>
      <c r="M47" s="356"/>
      <c r="N47" s="356"/>
      <c r="O47" s="356">
        <v>1330</v>
      </c>
      <c r="P47" s="356"/>
      <c r="Q47" s="356"/>
      <c r="R47" s="356">
        <v>1400</v>
      </c>
      <c r="S47" s="356"/>
      <c r="T47" s="356"/>
      <c r="U47" s="356">
        <v>1400</v>
      </c>
      <c r="V47" s="356"/>
      <c r="W47" s="356"/>
      <c r="X47" s="356">
        <v>1330</v>
      </c>
      <c r="Y47" s="356"/>
      <c r="Z47" s="356"/>
      <c r="AA47" s="356">
        <v>1330</v>
      </c>
      <c r="AB47" s="356"/>
      <c r="AC47" s="356"/>
      <c r="AD47" s="356">
        <v>1330</v>
      </c>
      <c r="AE47" s="356"/>
      <c r="AF47" s="356"/>
      <c r="AG47" s="356">
        <v>1400</v>
      </c>
      <c r="AH47" s="356"/>
      <c r="AI47" s="356"/>
      <c r="AJ47" s="299">
        <f t="shared" si="5"/>
        <v>16570</v>
      </c>
      <c r="AK47" s="299"/>
      <c r="AL47" s="360"/>
      <c r="AM47" s="360"/>
      <c r="AN47"/>
      <c r="AP47" s="156"/>
      <c r="AW47" s="157"/>
    </row>
    <row r="48" spans="1:50" ht="18" customHeight="1">
      <c r="A48" s="306" t="s">
        <v>224</v>
      </c>
      <c r="B48" s="307"/>
      <c r="C48" s="308"/>
      <c r="D48" s="69">
        <v>100</v>
      </c>
      <c r="E48" s="69">
        <v>95</v>
      </c>
      <c r="F48" s="356">
        <v>100</v>
      </c>
      <c r="G48" s="356"/>
      <c r="H48" s="356"/>
      <c r="I48" s="356">
        <v>105</v>
      </c>
      <c r="J48" s="356"/>
      <c r="K48" s="356"/>
      <c r="L48" s="356">
        <v>105</v>
      </c>
      <c r="M48" s="356"/>
      <c r="N48" s="356"/>
      <c r="O48" s="356">
        <v>95</v>
      </c>
      <c r="P48" s="356"/>
      <c r="Q48" s="356"/>
      <c r="R48" s="356">
        <v>100</v>
      </c>
      <c r="S48" s="356"/>
      <c r="T48" s="356"/>
      <c r="U48" s="356">
        <v>100</v>
      </c>
      <c r="V48" s="356"/>
      <c r="W48" s="356"/>
      <c r="X48" s="356">
        <v>95</v>
      </c>
      <c r="Y48" s="356"/>
      <c r="Z48" s="356"/>
      <c r="AA48" s="356">
        <v>95</v>
      </c>
      <c r="AB48" s="356"/>
      <c r="AC48" s="356"/>
      <c r="AD48" s="356">
        <v>95</v>
      </c>
      <c r="AE48" s="356"/>
      <c r="AF48" s="356"/>
      <c r="AG48" s="356">
        <v>100</v>
      </c>
      <c r="AH48" s="356"/>
      <c r="AI48" s="356"/>
      <c r="AJ48" s="299">
        <f t="shared" si="5"/>
        <v>1185</v>
      </c>
      <c r="AK48" s="299"/>
      <c r="AL48" s="360"/>
      <c r="AM48" s="360"/>
      <c r="AN48"/>
      <c r="AP48" s="156"/>
      <c r="AW48" s="157"/>
    </row>
    <row r="49" spans="1:50" ht="18" customHeight="1">
      <c r="A49" s="120"/>
      <c r="B49" s="127" t="s">
        <v>225</v>
      </c>
      <c r="C49" s="122"/>
      <c r="D49" s="69">
        <v>100</v>
      </c>
      <c r="E49" s="69">
        <v>95</v>
      </c>
      <c r="F49" s="356">
        <v>100</v>
      </c>
      <c r="G49" s="356"/>
      <c r="H49" s="356"/>
      <c r="I49" s="356">
        <v>105</v>
      </c>
      <c r="J49" s="356"/>
      <c r="K49" s="356"/>
      <c r="L49" s="356">
        <v>105</v>
      </c>
      <c r="M49" s="356"/>
      <c r="N49" s="356"/>
      <c r="O49" s="356">
        <v>95</v>
      </c>
      <c r="P49" s="356"/>
      <c r="Q49" s="356"/>
      <c r="R49" s="356">
        <v>100</v>
      </c>
      <c r="S49" s="356"/>
      <c r="T49" s="356"/>
      <c r="U49" s="356">
        <v>100</v>
      </c>
      <c r="V49" s="356"/>
      <c r="W49" s="356"/>
      <c r="X49" s="356">
        <v>95</v>
      </c>
      <c r="Y49" s="356"/>
      <c r="Z49" s="356"/>
      <c r="AA49" s="356">
        <v>95</v>
      </c>
      <c r="AB49" s="356"/>
      <c r="AC49" s="356"/>
      <c r="AD49" s="356">
        <v>95</v>
      </c>
      <c r="AE49" s="356"/>
      <c r="AF49" s="356"/>
      <c r="AG49" s="356">
        <v>2000</v>
      </c>
      <c r="AH49" s="356"/>
      <c r="AI49" s="356"/>
      <c r="AJ49" s="299">
        <f>SUM(D49:AI49)</f>
        <v>3085</v>
      </c>
      <c r="AK49" s="299"/>
      <c r="AL49" s="360"/>
      <c r="AM49" s="360"/>
      <c r="AN49"/>
      <c r="AP49" s="156"/>
      <c r="AW49" s="157"/>
    </row>
    <row r="50" spans="1:50" ht="18" customHeight="1">
      <c r="A50" s="120"/>
      <c r="B50" s="361" t="s">
        <v>226</v>
      </c>
      <c r="C50" s="362"/>
      <c r="D50" s="69">
        <v>100</v>
      </c>
      <c r="E50" s="69">
        <v>95</v>
      </c>
      <c r="F50" s="356">
        <v>100</v>
      </c>
      <c r="G50" s="356"/>
      <c r="H50" s="356"/>
      <c r="I50" s="356">
        <v>105</v>
      </c>
      <c r="J50" s="356"/>
      <c r="K50" s="356"/>
      <c r="L50" s="356">
        <v>105</v>
      </c>
      <c r="M50" s="356"/>
      <c r="N50" s="356"/>
      <c r="O50" s="356">
        <v>95</v>
      </c>
      <c r="P50" s="356"/>
      <c r="Q50" s="356"/>
      <c r="R50" s="356">
        <v>100</v>
      </c>
      <c r="S50" s="356"/>
      <c r="T50" s="356"/>
      <c r="U50" s="356">
        <v>100</v>
      </c>
      <c r="V50" s="356"/>
      <c r="W50" s="356"/>
      <c r="X50" s="356">
        <v>95</v>
      </c>
      <c r="Y50" s="356"/>
      <c r="Z50" s="356"/>
      <c r="AA50" s="356">
        <v>95</v>
      </c>
      <c r="AB50" s="356"/>
      <c r="AC50" s="356"/>
      <c r="AD50" s="356">
        <v>95</v>
      </c>
      <c r="AE50" s="356"/>
      <c r="AF50" s="356"/>
      <c r="AG50" s="356">
        <v>100</v>
      </c>
      <c r="AH50" s="356"/>
      <c r="AI50" s="356"/>
      <c r="AJ50" s="299">
        <f>SUM(D50:AI50)</f>
        <v>1185</v>
      </c>
      <c r="AK50" s="299"/>
      <c r="AL50" s="360"/>
      <c r="AM50" s="360"/>
      <c r="AN50"/>
      <c r="AP50" s="156"/>
      <c r="AW50" s="157"/>
    </row>
    <row r="51" spans="1:50" ht="18" customHeight="1">
      <c r="A51" s="355" t="s">
        <v>214</v>
      </c>
      <c r="B51" s="355"/>
      <c r="C51" s="355"/>
      <c r="D51" s="69">
        <v>20</v>
      </c>
      <c r="E51" s="69">
        <v>19</v>
      </c>
      <c r="F51" s="356">
        <v>20</v>
      </c>
      <c r="G51" s="356"/>
      <c r="H51" s="356"/>
      <c r="I51" s="356">
        <v>21</v>
      </c>
      <c r="J51" s="356"/>
      <c r="K51" s="356"/>
      <c r="L51" s="356">
        <v>21</v>
      </c>
      <c r="M51" s="356"/>
      <c r="N51" s="356"/>
      <c r="O51" s="356">
        <v>19</v>
      </c>
      <c r="P51" s="356"/>
      <c r="Q51" s="356"/>
      <c r="R51" s="356">
        <v>20</v>
      </c>
      <c r="S51" s="356"/>
      <c r="T51" s="356"/>
      <c r="U51" s="356">
        <v>20</v>
      </c>
      <c r="V51" s="356"/>
      <c r="W51" s="356"/>
      <c r="X51" s="356">
        <v>19</v>
      </c>
      <c r="Y51" s="356"/>
      <c r="Z51" s="356"/>
      <c r="AA51" s="356">
        <v>19</v>
      </c>
      <c r="AB51" s="356"/>
      <c r="AC51" s="356"/>
      <c r="AD51" s="356">
        <v>19</v>
      </c>
      <c r="AE51" s="356"/>
      <c r="AF51" s="356"/>
      <c r="AG51" s="356">
        <v>20</v>
      </c>
      <c r="AH51" s="356"/>
      <c r="AI51" s="356"/>
      <c r="AJ51" s="299">
        <f>+SUM(D51:AI51)</f>
        <v>237</v>
      </c>
      <c r="AK51" s="299"/>
      <c r="AL51" s="359"/>
      <c r="AM51" s="359"/>
      <c r="AN51"/>
      <c r="AO51" s="60"/>
      <c r="AP51" s="156"/>
      <c r="AW51" s="157"/>
    </row>
    <row r="52" spans="1:50" ht="21" customHeight="1">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c r="AO52" s="60"/>
      <c r="AP52" s="156"/>
      <c r="AW52" s="157"/>
    </row>
    <row r="53" spans="1:50" ht="5.0999999999999996"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c r="AO53" s="60"/>
      <c r="AP53" s="158"/>
      <c r="AQ53" s="159"/>
      <c r="AR53" s="159"/>
      <c r="AS53" s="159"/>
      <c r="AT53" s="159"/>
      <c r="AU53" s="159"/>
      <c r="AV53" s="159"/>
      <c r="AW53" s="160"/>
      <c r="AX53" s="60"/>
    </row>
    <row r="54" spans="1:50" ht="18" customHeight="1">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c r="AO54" s="60"/>
      <c r="AP54" s="62"/>
      <c r="AQ54" s="60"/>
      <c r="AR54" s="60"/>
      <c r="AS54" s="60"/>
      <c r="AT54" s="60"/>
      <c r="AU54" s="60"/>
      <c r="AV54" s="60"/>
      <c r="AW54" s="60"/>
      <c r="AX54" s="60"/>
    </row>
    <row r="55" spans="1:50" ht="54.95" customHeight="1">
      <c r="A55" s="286" t="s">
        <v>170</v>
      </c>
      <c r="B55" s="286"/>
      <c r="C55" s="286" t="s">
        <v>207</v>
      </c>
      <c r="D55" s="286"/>
      <c r="E55" s="285" t="s">
        <v>309</v>
      </c>
      <c r="F55" s="285"/>
      <c r="G55" s="285"/>
      <c r="H55" s="285"/>
      <c r="I55" s="302" t="s">
        <v>310</v>
      </c>
      <c r="J55" s="417"/>
      <c r="K55" s="417"/>
      <c r="L55" s="417"/>
      <c r="M55" s="417"/>
      <c r="N55" s="284"/>
      <c r="O55" s="302" t="s">
        <v>311</v>
      </c>
      <c r="P55" s="417"/>
      <c r="Q55" s="417"/>
      <c r="R55" s="417"/>
      <c r="S55" s="417"/>
      <c r="T55" s="284"/>
      <c r="U55" s="302" t="s">
        <v>312</v>
      </c>
      <c r="V55" s="417"/>
      <c r="W55" s="417"/>
      <c r="X55" s="417"/>
      <c r="Y55" s="417"/>
      <c r="Z55" s="284"/>
      <c r="AA55" s="302" t="s">
        <v>313</v>
      </c>
      <c r="AB55" s="417"/>
      <c r="AC55" s="417"/>
      <c r="AD55" s="417"/>
      <c r="AE55" s="417"/>
      <c r="AF55" s="284"/>
      <c r="AG55" s="285" t="s">
        <v>314</v>
      </c>
      <c r="AH55" s="285"/>
      <c r="AI55" s="285"/>
      <c r="AJ55" s="285"/>
      <c r="AK55" s="285"/>
      <c r="AL55"/>
      <c r="AM55" s="67"/>
      <c r="AN55" s="62"/>
      <c r="AP55" s="62"/>
      <c r="AQ55" s="60"/>
      <c r="AR55" s="60"/>
      <c r="AS55" s="60"/>
      <c r="AT55" s="60"/>
      <c r="AU55" s="60"/>
      <c r="AV55" s="60"/>
      <c r="AW55" s="60"/>
      <c r="AX55" s="60"/>
    </row>
    <row r="56" spans="1:50" ht="18" customHeight="1">
      <c r="A56" s="285" t="s">
        <v>172</v>
      </c>
      <c r="B56" s="285"/>
      <c r="C56" s="351">
        <f>ROUNDDOWN(IF(AL43&lt;=60,1,1+ROUNDUP((AL43-60)/40,0)),1)</f>
        <v>2</v>
      </c>
      <c r="D56" s="351"/>
      <c r="E56" s="351">
        <f>IF(D38="○",ROUNDDOWN(IF(AM43&lt;4,AL43/6,IF(AM43&lt;5,AL43/5,AL43/3)),1),"-")</f>
        <v>16.8</v>
      </c>
      <c r="F56" s="351"/>
      <c r="G56" s="351"/>
      <c r="H56" s="351"/>
      <c r="I56" s="351">
        <f>IF(F38="○",ROUNDDOWN(F39/6,1),"-")</f>
        <v>3.3</v>
      </c>
      <c r="J56" s="351"/>
      <c r="K56" s="351"/>
      <c r="L56" s="351"/>
      <c r="M56" s="351"/>
      <c r="N56" s="351"/>
      <c r="O56" s="351" t="str">
        <f>IF(L38="○",ROUNDDOWN(L39/6,1),"-")</f>
        <v>-</v>
      </c>
      <c r="P56" s="351"/>
      <c r="Q56" s="351"/>
      <c r="R56" s="351"/>
      <c r="S56" s="351"/>
      <c r="T56" s="351"/>
      <c r="U56" s="351" t="str">
        <f>IF(R38="○",ROUNDDOWN(R39/6,1),"-")</f>
        <v>-</v>
      </c>
      <c r="V56" s="351"/>
      <c r="W56" s="351"/>
      <c r="X56" s="351"/>
      <c r="Y56" s="351"/>
      <c r="Z56" s="351"/>
      <c r="AA56" s="351" t="str">
        <f>IF(R38="○",ROUNDDOWN(R39/15,1),"-")</f>
        <v>-</v>
      </c>
      <c r="AB56" s="351"/>
      <c r="AC56" s="351"/>
      <c r="AD56" s="351"/>
      <c r="AE56" s="351"/>
      <c r="AF56" s="351"/>
      <c r="AG56" s="351" t="str">
        <f>IF(X38="○",ROUNDDOWN(X39/10,1),"-")</f>
        <v>-</v>
      </c>
      <c r="AH56" s="351"/>
      <c r="AI56" s="351"/>
      <c r="AJ56" s="351"/>
      <c r="AK56" s="351"/>
      <c r="AL56"/>
      <c r="AM56" s="67"/>
      <c r="AN56" s="62"/>
      <c r="AP56" s="62"/>
      <c r="AQ56" s="60"/>
      <c r="AR56" s="60"/>
      <c r="AS56" s="60"/>
      <c r="AT56" s="60"/>
      <c r="AU56" s="60"/>
      <c r="AV56" s="60"/>
      <c r="AW56" s="60"/>
      <c r="AX56" s="60"/>
    </row>
    <row r="57" spans="1:50" ht="5.0999999999999996"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c r="AP57" s="62"/>
    </row>
    <row r="58" spans="1:50" ht="21" customHeight="1">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c r="AP58" s="62"/>
    </row>
    <row r="59" spans="1:50" ht="24.95" customHeight="1">
      <c r="A59" s="62"/>
      <c r="B59" s="67"/>
      <c r="C59" s="332" t="str">
        <f>IF(VLOOKUP($AK$1,選択肢!$A:$Z,C64,FALSE)=0,"-",VLOOKUP($AK$1,選択肢!$A:$Z,C64,FALSE))</f>
        <v>管理者</v>
      </c>
      <c r="D59" s="333"/>
      <c r="E59" s="339" t="str">
        <f>IF(VLOOKUP($AK$1,選択肢!$A:$Z,E64,FALSE)=0,"-",VLOOKUP($AK$1,選択肢!$A:$Z,E64,FALSE))</f>
        <v>サービス管理責任者</v>
      </c>
      <c r="F59" s="339"/>
      <c r="G59" s="339"/>
      <c r="H59" s="339"/>
      <c r="I59" s="332" t="str">
        <f>IF(VLOOKUP($AK$1,選択肢!$A:$Z,I64,FALSE)=0,"-",VLOOKUP($AK$1,選択肢!$A:$Z,I64,FALSE))</f>
        <v>医師</v>
      </c>
      <c r="J59" s="333"/>
      <c r="K59" s="333"/>
      <c r="L59" s="333"/>
      <c r="M59" s="333"/>
      <c r="N59" s="340"/>
      <c r="O59" s="332" t="str">
        <f>IF(VLOOKUP($AK$1,選択肢!$A:$Z,O64,FALSE)=0,"-",VLOOKUP($AK$1,選択肢!$A:$Z,O64,FALSE))</f>
        <v>看護職員</v>
      </c>
      <c r="P59" s="333"/>
      <c r="Q59" s="333"/>
      <c r="R59" s="333"/>
      <c r="S59" s="333"/>
      <c r="T59" s="340"/>
      <c r="U59" s="332" t="str">
        <f>IF(VLOOKUP($AK$1,選択肢!$A:$Z,U64,FALSE)=0,"-",VLOOKUP($AK$1,選択肢!$A:$Z,U64,FALSE))</f>
        <v>理学療法士</v>
      </c>
      <c r="V59" s="333"/>
      <c r="W59" s="333"/>
      <c r="X59" s="333"/>
      <c r="Y59" s="333"/>
      <c r="Z59" s="340"/>
      <c r="AA59" s="332" t="str">
        <f>IF(VLOOKUP($AK$1,選択肢!$A:$Z,AA64,FALSE)=0,"-",VLOOKUP($AK$1,選択肢!$A:$Z,AA64,FALSE))</f>
        <v>作業療法士</v>
      </c>
      <c r="AB59" s="333"/>
      <c r="AC59" s="333"/>
      <c r="AD59" s="333"/>
      <c r="AE59" s="333"/>
      <c r="AF59" s="340"/>
      <c r="AG59" s="339" t="str">
        <f>IF(VLOOKUP($AK$1,選択肢!$A:$Z,AG64,FALSE)=0,"-",VLOOKUP($AK$1,選択肢!$A:$Z,AG64,FALSE))</f>
        <v>言語聴覚士</v>
      </c>
      <c r="AH59" s="339"/>
      <c r="AI59" s="339"/>
      <c r="AJ59" s="339"/>
      <c r="AK59" s="339"/>
      <c r="AL59" s="339" t="str">
        <f>IF(VLOOKUP($AK$1,選択肢!$A:$Z,AL64,FALSE)=0,"-",VLOOKUP($AK$1,選択肢!$A:$Z,AL64,FALSE))</f>
        <v>就労支援員</v>
      </c>
      <c r="AM59" s="339"/>
      <c r="AN59" s="62"/>
      <c r="AP59" s="62"/>
    </row>
    <row r="60" spans="1:50" ht="18" customHeight="1">
      <c r="A60" s="62"/>
      <c r="B60" s="67"/>
      <c r="C60" s="102" t="s">
        <v>190</v>
      </c>
      <c r="D60" s="102" t="s">
        <v>191</v>
      </c>
      <c r="E60" s="101" t="s">
        <v>190</v>
      </c>
      <c r="F60" s="338" t="s">
        <v>191</v>
      </c>
      <c r="G60" s="338"/>
      <c r="H60" s="338"/>
      <c r="I60" s="335" t="s">
        <v>190</v>
      </c>
      <c r="J60" s="336"/>
      <c r="K60" s="337"/>
      <c r="L60" s="335" t="s">
        <v>191</v>
      </c>
      <c r="M60" s="336"/>
      <c r="N60" s="337"/>
      <c r="O60" s="335" t="s">
        <v>190</v>
      </c>
      <c r="P60" s="336"/>
      <c r="Q60" s="337"/>
      <c r="R60" s="335" t="s">
        <v>191</v>
      </c>
      <c r="S60" s="336"/>
      <c r="T60" s="337"/>
      <c r="U60" s="335" t="s">
        <v>190</v>
      </c>
      <c r="V60" s="336"/>
      <c r="W60" s="337"/>
      <c r="X60" s="335" t="s">
        <v>191</v>
      </c>
      <c r="Y60" s="336"/>
      <c r="Z60" s="337"/>
      <c r="AA60" s="335" t="s">
        <v>190</v>
      </c>
      <c r="AB60" s="336"/>
      <c r="AC60" s="337"/>
      <c r="AD60" s="335" t="s">
        <v>191</v>
      </c>
      <c r="AE60" s="336"/>
      <c r="AF60" s="337"/>
      <c r="AG60" s="335" t="s">
        <v>190</v>
      </c>
      <c r="AH60" s="336"/>
      <c r="AI60" s="337"/>
      <c r="AJ60" s="335" t="s">
        <v>191</v>
      </c>
      <c r="AK60" s="337"/>
      <c r="AL60" s="101" t="s">
        <v>27</v>
      </c>
      <c r="AM60" s="101" t="s">
        <v>216</v>
      </c>
      <c r="AN60" s="62"/>
      <c r="AP60" s="62"/>
    </row>
    <row r="61" spans="1:50" ht="18" customHeight="1">
      <c r="A61" s="62"/>
      <c r="B61" s="75" t="s">
        <v>192</v>
      </c>
      <c r="C61" s="101">
        <f>COUNTIFS($B$11:$B$30,C$59,$C$11:$C$30,"A",$E$11:$E$30,"*")</f>
        <v>1</v>
      </c>
      <c r="D61" s="101">
        <f>COUNTIFS($B$11:$B$30,C$59,$C$11:$C$30,"B",$E$11:$E$30,"*")</f>
        <v>0</v>
      </c>
      <c r="E61" s="101">
        <f>COUNTIFS($B$11:$B$30,E$59,$C$11:$C$30,"A",$E$11:$E$30,"*")</f>
        <v>0</v>
      </c>
      <c r="F61" s="335">
        <f>COUNTIFS($B$11:$B$30,E$59,$C$11:$C$30,"B",$E$11:$E$30,"*")</f>
        <v>1</v>
      </c>
      <c r="G61" s="336"/>
      <c r="H61" s="337"/>
      <c r="I61" s="335">
        <f>COUNTIFS($B$11:$B$30,I$59,$C$11:$C$30,"A",$E$11:$E$30,"*")</f>
        <v>0</v>
      </c>
      <c r="J61" s="336"/>
      <c r="K61" s="337"/>
      <c r="L61" s="335">
        <f>COUNTIFS($B$11:$B$30,I$59,$C$11:$C$30,"B",$E$11:$E$30,"*")</f>
        <v>0</v>
      </c>
      <c r="M61" s="336"/>
      <c r="N61" s="337"/>
      <c r="O61" s="335">
        <f>COUNTIFS($B$11:$B$30,O$59,$C$11:$C$30,"A",$E$11:$E$30,"*")</f>
        <v>1</v>
      </c>
      <c r="P61" s="336"/>
      <c r="Q61" s="337"/>
      <c r="R61" s="335">
        <f>COUNTIFS($B$11:$B$30,O$59,$C$11:$C$30,"B",$E$11:$E$30,"*")</f>
        <v>0</v>
      </c>
      <c r="S61" s="336"/>
      <c r="T61" s="337"/>
      <c r="U61" s="335">
        <f>COUNTIFS($B$11:$B$30,U$59,$C$11:$C$30,"A",$E$11:$E$30,"*")</f>
        <v>0</v>
      </c>
      <c r="V61" s="336"/>
      <c r="W61" s="337"/>
      <c r="X61" s="335">
        <f>COUNTIFS($B$11:$B$30,U$59,$C$11:$C$30,"B",$E$11:$E$30,"*")</f>
        <v>0</v>
      </c>
      <c r="Y61" s="336"/>
      <c r="Z61" s="337"/>
      <c r="AA61" s="335">
        <f>COUNTIFS($B$11:$B$30,AA$59,$C$11:$C$30,"A",$E$11:$E$30,"*")</f>
        <v>0</v>
      </c>
      <c r="AB61" s="336"/>
      <c r="AC61" s="337"/>
      <c r="AD61" s="335">
        <f>COUNTIFS($B$11:$B$30,AA$59,$C$11:$C$30,"B",$E$11:$E$30,"*")</f>
        <v>0</v>
      </c>
      <c r="AE61" s="336"/>
      <c r="AF61" s="337"/>
      <c r="AG61" s="335">
        <f>COUNTIFS($B$11:$B$30,AG$59,$C$11:$C$30,"A",$E$11:$E$30,"*")</f>
        <v>0</v>
      </c>
      <c r="AH61" s="336"/>
      <c r="AI61" s="337"/>
      <c r="AJ61" s="335">
        <f>COUNTIFS($B$11:$B$30,AG$59,$C$11:$C$30,"B",$E$11:$E$30,"*")</f>
        <v>0</v>
      </c>
      <c r="AK61" s="337"/>
      <c r="AL61" s="101">
        <f>COUNTIFS($B$11:$B$30,AL$59,$C$11:$C$30,"A",$E$11:$E$30,"*")</f>
        <v>0</v>
      </c>
      <c r="AM61" s="101">
        <f>COUNTIFS($B$11:$B$30,AL$59,$C$11:$C$30,"B",$E$11:$E$30,"*")</f>
        <v>0</v>
      </c>
      <c r="AN61" s="62"/>
    </row>
    <row r="62" spans="1:50" ht="18" customHeight="1">
      <c r="A62" s="62"/>
      <c r="B62" s="82" t="s">
        <v>193</v>
      </c>
      <c r="C62" s="101">
        <f>COUNTIFS($B$11:$B$30,C$59,$C$11:$C$30,"C",$E$11:$E$30,"*")</f>
        <v>0</v>
      </c>
      <c r="D62" s="101">
        <f>COUNTIFS($B$11:$B$30,C$59,$C$11:$C$30,"D",$E$11:$E$30,"*")</f>
        <v>0</v>
      </c>
      <c r="E62" s="101">
        <f>COUNTIFS($B$11:$B$30,E$59,$C$11:$C$30,"C",$E$11:$E$30,"*")</f>
        <v>1</v>
      </c>
      <c r="F62" s="335">
        <f>COUNTIFS($B$11:$B$30,E$59,$C$11:$C$30,"D",$E$11:$E$30,"*")</f>
        <v>0</v>
      </c>
      <c r="G62" s="336"/>
      <c r="H62" s="337"/>
      <c r="I62" s="335">
        <f>COUNTIFS($B$11:$B$30,I$59,$C$11:$C$30,"C",$E$11:$E$30,"*")</f>
        <v>0</v>
      </c>
      <c r="J62" s="336"/>
      <c r="K62" s="337"/>
      <c r="L62" s="335">
        <f>COUNTIFS($B$11:$B$30,I$59,$C$11:$C$30,"D",$E$11:$E$30,"*")</f>
        <v>1</v>
      </c>
      <c r="M62" s="336"/>
      <c r="N62" s="337"/>
      <c r="O62" s="335">
        <f>COUNTIFS($B$11:$B$30,O$59,$C$11:$C$30,"C",$E$11:$E$30,"*")</f>
        <v>0</v>
      </c>
      <c r="P62" s="336"/>
      <c r="Q62" s="337"/>
      <c r="R62" s="335">
        <f>COUNTIFS($B$11:$B$30,O$59,$C$11:$C$30,"D",$E$11:$E$30,"*")</f>
        <v>0</v>
      </c>
      <c r="S62" s="336"/>
      <c r="T62" s="337"/>
      <c r="U62" s="335">
        <f>COUNTIFS($B$11:$B$30,U$59,$C$11:$C$30,"C",$E$11:$E$30,"*")</f>
        <v>0</v>
      </c>
      <c r="V62" s="336"/>
      <c r="W62" s="337"/>
      <c r="X62" s="335">
        <f>COUNTIFS($B$11:$B$30,U$59,$C$11:$C$30,"D",$E$11:$E$30,"*")</f>
        <v>0</v>
      </c>
      <c r="Y62" s="336"/>
      <c r="Z62" s="337"/>
      <c r="AA62" s="335">
        <f>COUNTIFS($B$11:$B$30,AA$59,$C$11:$C$30,"C",$E$11:$E$30,"*")</f>
        <v>0</v>
      </c>
      <c r="AB62" s="336"/>
      <c r="AC62" s="337"/>
      <c r="AD62" s="335">
        <f>COUNTIFS($B$11:$B$30,AA$59,$C$11:$C$30,"D",$E$11:$E$30,"*")</f>
        <v>0</v>
      </c>
      <c r="AE62" s="336"/>
      <c r="AF62" s="337"/>
      <c r="AG62" s="335">
        <f>COUNTIFS($B$11:$B$30,AG$59,$C$11:$C$30,"C",$E$11:$E$30,"*")</f>
        <v>0</v>
      </c>
      <c r="AH62" s="336"/>
      <c r="AI62" s="337"/>
      <c r="AJ62" s="335">
        <f>COUNTIFS($B$11:$B$30,AG$59,$C$11:$C$30,"D",$E$11:$E$30,"*")</f>
        <v>0</v>
      </c>
      <c r="AK62" s="337"/>
      <c r="AL62" s="101">
        <f>COUNTIFS($B$11:$B$30,AL$59,$C$11:$C$30,"C",$E$11:$E$30,"*")</f>
        <v>0</v>
      </c>
      <c r="AM62" s="101">
        <f>COUNTIFS($B$11:$B$30,AL$59,$C$11:$C$30,"D",$E$11:$E$30,"*")</f>
        <v>0</v>
      </c>
      <c r="AN62" s="62"/>
    </row>
    <row r="63" spans="1:50" ht="24.75" customHeight="1">
      <c r="A63" s="62"/>
      <c r="B63" s="82" t="s">
        <v>194</v>
      </c>
      <c r="C63" s="332">
        <f>IF($AK$3="４週",SUMIFS($AK$11:$AK$30,$B$11:$B$30,C59)/4/$AH$5,IF($AK$3="歴月",SUMIFS($AK$11:$AK$30,$B$11:$B$30,C59)/$AL$5,"記載する期間を選択してください"))</f>
        <v>0</v>
      </c>
      <c r="D63" s="340"/>
      <c r="E63" s="332">
        <f>IF($AK$3="４週",SUMIFS($AK$11:$AK$30,$B$11:$B$30,E59)/4/$AH$5,IF($AK$3="歴月",SUMIFS($AK$11:$AK$30,$B$11:$B$30,E59)/$AL$5,"記載する期間を選択してください"))</f>
        <v>0</v>
      </c>
      <c r="F63" s="333"/>
      <c r="G63" s="333"/>
      <c r="H63" s="340"/>
      <c r="I63" s="332">
        <f>IF($AK$3="４週",SUMIFS($AK$11:$AK$30,$B$11:$B$30,I59)/4/$AH$5,IF($AK$3="歴月",SUMIFS($AK$11:$AK$30,$B$11:$B$30,I59)/$AL$5,"記載する期間を選択してください"))</f>
        <v>0</v>
      </c>
      <c r="J63" s="333"/>
      <c r="K63" s="333"/>
      <c r="L63" s="333"/>
      <c r="M63" s="333"/>
      <c r="N63" s="340"/>
      <c r="O63" s="332">
        <f>IF($AK$3="４週",SUMIFS($AK$11:$AK$30,$B$11:$B$30,O59)/4/$AH$5,IF($AK$3="歴月",SUMIFS($AK$11:$AK$30,$B$11:$B$30,O59)/$AL$5,"記載する期間を選択してください"))</f>
        <v>0</v>
      </c>
      <c r="P63" s="333"/>
      <c r="Q63" s="333"/>
      <c r="R63" s="333"/>
      <c r="S63" s="333"/>
      <c r="T63" s="340"/>
      <c r="U63" s="332">
        <f>IF($AK$3="４週",SUMIFS($AK$11:$AK$30,$B$11:$B$30,U59)/4/$AH$5,IF($AK$3="歴月",SUMIFS($AK$11:$AK$30,$B$11:$B$30,U59)/$AL$5,"記載する期間を選択してください"))</f>
        <v>0</v>
      </c>
      <c r="V63" s="333"/>
      <c r="W63" s="333"/>
      <c r="X63" s="333"/>
      <c r="Y63" s="333"/>
      <c r="Z63" s="340"/>
      <c r="AA63" s="332">
        <f>IF($AK$3="４週",SUMIFS($AK$11:$AK$30,$B$11:$B$30,AA59)/4/$AH$5,IF($AK$3="歴月",SUMIFS($AK$11:$AK$30,$B$11:$B$30,AA59)/$AL$5,"記載する期間を選択してください"))</f>
        <v>0</v>
      </c>
      <c r="AB63" s="333"/>
      <c r="AC63" s="333"/>
      <c r="AD63" s="333"/>
      <c r="AE63" s="333"/>
      <c r="AF63" s="340"/>
      <c r="AG63" s="332">
        <f>IF($AK$3="４週",SUMIFS($AK$11:$AK$30,$B$11:$B$30,AG59)/4/$AH$5,IF($AK$3="歴月",SUMIFS($AK$11:$AK$30,$B$11:$B$30,AG59)/$AL$5,"記載する期間を選択してください"))</f>
        <v>0</v>
      </c>
      <c r="AH63" s="333"/>
      <c r="AI63" s="333"/>
      <c r="AJ63" s="333"/>
      <c r="AK63" s="340"/>
      <c r="AL63" s="332">
        <f>IF($AK$3="４週",SUMIFS($AK$11:$AK$30,$B$11:$B$30,AL59)/4/$AH$5,IF($AK$3="歴月",SUMIFS($AK$11:$AK$30,$B$11:$B$30,AL59)/$AL$5,"記載する期間を選択してください"))</f>
        <v>0</v>
      </c>
      <c r="AM63" s="340"/>
      <c r="AN63" s="62"/>
    </row>
    <row r="64" spans="1:50"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50" ht="19.5" customHeight="1">
      <c r="A65" s="62"/>
      <c r="B65" s="67"/>
      <c r="C65" s="339" t="str">
        <f>IF(VLOOKUP($AK$1,選択肢!$A:$Z,C70,FALSE)=0,"-",VLOOKUP($AK$1,選択肢!$A:$Z,C70,FALSE))</f>
        <v>職業指導員</v>
      </c>
      <c r="D65" s="339"/>
      <c r="E65" s="339" t="str">
        <f>IF(VLOOKUP($AK$1,選択肢!$A:$Z,E70,FALSE)=0,"-",VLOOKUP($AK$1,選択肢!$A:$Z,E70,FALSE))</f>
        <v>生活支援員</v>
      </c>
      <c r="F65" s="339"/>
      <c r="G65" s="339"/>
      <c r="H65" s="339"/>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50" ht="19.5" customHeight="1">
      <c r="A66" s="62"/>
      <c r="B66" s="67"/>
      <c r="C66" s="101" t="s">
        <v>190</v>
      </c>
      <c r="D66" s="101" t="s">
        <v>191</v>
      </c>
      <c r="E66" s="101" t="s">
        <v>190</v>
      </c>
      <c r="F66" s="338" t="s">
        <v>191</v>
      </c>
      <c r="G66" s="338"/>
      <c r="H66" s="338"/>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50" ht="19.5" customHeight="1">
      <c r="A67" s="62"/>
      <c r="B67" s="75" t="s">
        <v>192</v>
      </c>
      <c r="C67" s="101">
        <f>COUNTIFS($B$11:$B$30,C$65,$C$11:$C$30,"A",$E$11:$E$30,"*")</f>
        <v>0</v>
      </c>
      <c r="D67" s="101">
        <f>COUNTIFS($B$11:$B$30,C$65,$C$11:$C$30,"B",$E$11:$E$30,"*")</f>
        <v>0</v>
      </c>
      <c r="E67" s="101">
        <f>COUNTIFS($B$11:$B$30,E$65,$C$11:$C$30,"A",$E$11:$E$30,"*")</f>
        <v>0</v>
      </c>
      <c r="F67" s="335">
        <f>COUNTIFS($B$11:$B$30,E$65,$C$11:$C$30,"B",$E$11:$E$30,"*")</f>
        <v>0</v>
      </c>
      <c r="G67" s="336"/>
      <c r="H67" s="337"/>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50" ht="19.5" customHeight="1">
      <c r="A68" s="62"/>
      <c r="B68" s="82" t="s">
        <v>193</v>
      </c>
      <c r="C68" s="101">
        <f>COUNTIFS($B$11:$B$30,C$65,$C$11:$C$30,"C",$E$11:$E$30,"*")</f>
        <v>0</v>
      </c>
      <c r="D68" s="101">
        <f>COUNTIFS($B$11:$B$30,C$65,$C$11:$C$30,"D",$E$11:$E$30,"*")</f>
        <v>0</v>
      </c>
      <c r="E68" s="101">
        <f>COUNTIFS($B$11:$B$30,E$65,$C$11:$C$30,"C",$E$11:$E$30,"*")</f>
        <v>0</v>
      </c>
      <c r="F68" s="335">
        <f>COUNTIFS($B$11:$B$30,E$65,$C$11:$C$30,"D",$E$11:$E$30,"*")</f>
        <v>0</v>
      </c>
      <c r="G68" s="336"/>
      <c r="H68" s="337"/>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50" ht="19.5" customHeight="1">
      <c r="A69" s="62"/>
      <c r="B69" s="82" t="s">
        <v>194</v>
      </c>
      <c r="C69" s="332">
        <f>IF($AK$3="４週",SUMIFS($AK$11:$AK$30,$B$11:$B$30,C65)/4/$AH$5,IF($AK$3="歴月",SUMIFS($AK$11:$AK$30,$B$11:$B$30,C65)/$AL$5,"記載する期間を選択してください"))</f>
        <v>0</v>
      </c>
      <c r="D69" s="340"/>
      <c r="E69" s="332">
        <f>IF($AK$3="４週",SUMIFS($AK$11:$AK$30,$B$11:$B$30,E65)/4/$AH$5,IF($AK$3="歴月",SUMIFS($AK$11:$AK$30,$B$11:$B$30,E65)/$AL$5,"記載する期間を選択してください"))</f>
        <v>0</v>
      </c>
      <c r="F69" s="333"/>
      <c r="G69" s="333"/>
      <c r="H69" s="340"/>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5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50" ht="15" customHeight="1">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50" s="60" customFormat="1" ht="15" customHeight="1">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c r="AO72" s="59"/>
      <c r="AP72" s="59"/>
      <c r="AQ72" s="59"/>
      <c r="AR72" s="59"/>
      <c r="AS72" s="59"/>
      <c r="AT72" s="59"/>
      <c r="AU72" s="59"/>
      <c r="AV72" s="59"/>
      <c r="AW72" s="59"/>
      <c r="AX72" s="59"/>
    </row>
    <row r="73" spans="1:50" s="60" customFormat="1" ht="15" customHeight="1">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c r="AO73" s="59"/>
      <c r="AP73" s="59"/>
      <c r="AQ73" s="59"/>
      <c r="AR73" s="59"/>
      <c r="AS73" s="59"/>
      <c r="AT73" s="59"/>
      <c r="AU73" s="59"/>
      <c r="AV73" s="59"/>
      <c r="AW73" s="59"/>
      <c r="AX73" s="59"/>
    </row>
    <row r="74" spans="1:50" s="60" customFormat="1" ht="15" customHeight="1">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c r="AO74" s="59"/>
      <c r="AP74" s="59"/>
      <c r="AQ74" s="59"/>
      <c r="AR74" s="59"/>
      <c r="AS74" s="59"/>
      <c r="AT74" s="59"/>
      <c r="AU74" s="59"/>
      <c r="AV74" s="59"/>
      <c r="AW74" s="59"/>
      <c r="AX74" s="59"/>
    </row>
    <row r="75" spans="1:50" s="60" customFormat="1" ht="15" customHeight="1">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c r="AO75" s="59"/>
      <c r="AP75" s="59"/>
      <c r="AQ75" s="59"/>
      <c r="AR75" s="59"/>
      <c r="AS75" s="59"/>
      <c r="AT75" s="59"/>
      <c r="AU75" s="59"/>
      <c r="AV75" s="59"/>
      <c r="AW75" s="59"/>
      <c r="AX75" s="59"/>
    </row>
    <row r="76" spans="1:50" ht="15" customHeight="1">
      <c r="A76" s="60" t="s">
        <v>123</v>
      </c>
      <c r="B76" s="94"/>
      <c r="C76" s="60"/>
      <c r="D76" s="60"/>
      <c r="E76" s="60"/>
      <c r="F76" s="60"/>
      <c r="G76" s="60"/>
    </row>
    <row r="77" spans="1:50" ht="15" customHeight="1">
      <c r="A77" s="60" t="s">
        <v>124</v>
      </c>
      <c r="B77" s="94"/>
      <c r="C77" s="60"/>
      <c r="D77" s="60"/>
      <c r="E77" s="60"/>
      <c r="F77" s="60"/>
      <c r="G77" s="60"/>
    </row>
    <row r="78" spans="1:50" ht="15" customHeight="1">
      <c r="A78" s="60"/>
      <c r="B78" s="75" t="s">
        <v>125</v>
      </c>
      <c r="C78" s="286" t="s">
        <v>126</v>
      </c>
      <c r="D78" s="286"/>
      <c r="E78" s="286"/>
      <c r="F78" s="60"/>
      <c r="G78" s="60"/>
    </row>
    <row r="79" spans="1:50" ht="15" customHeight="1">
      <c r="A79" s="60"/>
      <c r="B79" s="97" t="s">
        <v>127</v>
      </c>
      <c r="C79" s="299" t="s">
        <v>128</v>
      </c>
      <c r="D79" s="299"/>
      <c r="E79" s="299"/>
      <c r="F79" s="60"/>
      <c r="G79" s="60"/>
    </row>
    <row r="80" spans="1:50" ht="15" customHeight="1">
      <c r="A80" s="60"/>
      <c r="B80" s="97" t="s">
        <v>129</v>
      </c>
      <c r="C80" s="299" t="s">
        <v>130</v>
      </c>
      <c r="D80" s="299"/>
      <c r="E80" s="299"/>
      <c r="F80" s="60"/>
      <c r="G80" s="60"/>
    </row>
    <row r="81" spans="1:7" ht="15" customHeight="1">
      <c r="A81" s="60"/>
      <c r="B81" s="97" t="s">
        <v>131</v>
      </c>
      <c r="C81" s="299" t="s">
        <v>132</v>
      </c>
      <c r="D81" s="299"/>
      <c r="E81" s="299"/>
      <c r="F81" s="60"/>
      <c r="G81" s="60"/>
    </row>
    <row r="82" spans="1:7" ht="15" customHeight="1">
      <c r="A82" s="60"/>
      <c r="B82" s="97" t="s">
        <v>133</v>
      </c>
      <c r="C82" s="299" t="s">
        <v>134</v>
      </c>
      <c r="D82" s="299"/>
      <c r="E82" s="299"/>
      <c r="F82" s="60"/>
      <c r="G82" s="60"/>
    </row>
    <row r="83" spans="1:7" ht="15" customHeight="1">
      <c r="A83" s="60"/>
      <c r="B83" s="60" t="s">
        <v>135</v>
      </c>
      <c r="C83" s="60"/>
      <c r="D83" s="60"/>
      <c r="E83" s="60"/>
      <c r="F83" s="60"/>
      <c r="G83" s="60"/>
    </row>
    <row r="84" spans="1:7" ht="15" customHeight="1">
      <c r="A84" s="60"/>
      <c r="B84" s="60" t="s">
        <v>136</v>
      </c>
      <c r="C84" s="60"/>
      <c r="D84" s="60"/>
      <c r="E84" s="60"/>
      <c r="F84" s="60"/>
      <c r="G84" s="60"/>
    </row>
    <row r="85" spans="1:7" ht="15" customHeight="1">
      <c r="A85" s="60"/>
      <c r="B85" s="60" t="s">
        <v>137</v>
      </c>
      <c r="C85" s="60"/>
      <c r="D85" s="60"/>
      <c r="E85" s="60"/>
      <c r="F85" s="60"/>
      <c r="G85" s="60"/>
    </row>
    <row r="86" spans="1:7" ht="15" customHeight="1">
      <c r="A86" s="60" t="s">
        <v>138</v>
      </c>
      <c r="B86" s="94"/>
      <c r="C86" s="60"/>
      <c r="D86" s="60"/>
      <c r="E86" s="60"/>
      <c r="F86" s="60"/>
      <c r="G86" s="60"/>
    </row>
    <row r="87" spans="1:7" ht="15" customHeight="1">
      <c r="A87" s="60" t="s">
        <v>240</v>
      </c>
      <c r="B87" s="94"/>
      <c r="C87" s="60"/>
      <c r="D87" s="60"/>
      <c r="E87" s="60"/>
      <c r="F87" s="60"/>
      <c r="G87" s="60"/>
    </row>
    <row r="88" spans="1:7" ht="15" customHeight="1">
      <c r="A88" s="60" t="s">
        <v>140</v>
      </c>
      <c r="B88" s="94"/>
      <c r="C88" s="60"/>
      <c r="D88" s="60"/>
      <c r="E88" s="60"/>
      <c r="F88" s="60"/>
      <c r="G88" s="60"/>
    </row>
    <row r="89" spans="1:7" ht="15" customHeight="1">
      <c r="A89" s="60" t="s">
        <v>141</v>
      </c>
      <c r="B89" s="94"/>
      <c r="C89" s="60"/>
      <c r="D89" s="60"/>
      <c r="E89" s="60"/>
      <c r="F89" s="60"/>
      <c r="G89" s="60"/>
    </row>
    <row r="90" spans="1:7" ht="15" customHeight="1">
      <c r="A90" s="60" t="s">
        <v>142</v>
      </c>
      <c r="B90" s="94"/>
      <c r="C90" s="60"/>
      <c r="D90" s="60"/>
      <c r="E90" s="60"/>
      <c r="F90" s="60"/>
      <c r="G90" s="60"/>
    </row>
    <row r="91" spans="1:7" ht="15" customHeight="1">
      <c r="A91" s="60" t="s">
        <v>143</v>
      </c>
      <c r="B91" s="94"/>
      <c r="C91" s="60"/>
      <c r="D91" s="60"/>
      <c r="E91" s="60"/>
      <c r="F91" s="60"/>
      <c r="G91" s="60"/>
    </row>
    <row r="92" spans="1:7" ht="15" customHeight="1">
      <c r="A92" s="60"/>
      <c r="B92" s="60" t="s">
        <v>144</v>
      </c>
      <c r="C92" s="60"/>
      <c r="D92" s="60"/>
      <c r="E92" s="60"/>
      <c r="F92" s="60"/>
      <c r="G92" s="60"/>
    </row>
    <row r="93" spans="1:7" ht="15" customHeight="1">
      <c r="A93" s="60"/>
      <c r="B93" s="60" t="s">
        <v>145</v>
      </c>
      <c r="C93" s="60"/>
      <c r="D93" s="60"/>
      <c r="E93" s="60"/>
      <c r="F93" s="60"/>
      <c r="G93" s="60"/>
    </row>
    <row r="94" spans="1:7" ht="15" customHeight="1">
      <c r="A94" s="60" t="s">
        <v>146</v>
      </c>
      <c r="B94" s="94"/>
      <c r="C94" s="60"/>
      <c r="D94" s="60"/>
      <c r="E94" s="60"/>
      <c r="F94" s="60"/>
      <c r="G94" s="60"/>
    </row>
    <row r="95" spans="1:7" ht="15" customHeight="1">
      <c r="A95" s="60" t="s">
        <v>147</v>
      </c>
      <c r="B95" s="94"/>
      <c r="C95" s="60"/>
      <c r="D95" s="60"/>
      <c r="E95" s="60"/>
      <c r="F95" s="60"/>
      <c r="G95" s="60"/>
    </row>
    <row r="96" spans="1:7" ht="15" customHeight="1">
      <c r="A96" s="60" t="s">
        <v>148</v>
      </c>
      <c r="B96" s="94"/>
      <c r="C96" s="60"/>
      <c r="D96" s="60"/>
      <c r="E96" s="60"/>
      <c r="F96" s="60"/>
      <c r="G96" s="60"/>
    </row>
    <row r="97" spans="1:7" ht="15" customHeight="1">
      <c r="A97" s="60" t="s">
        <v>149</v>
      </c>
      <c r="B97" s="94"/>
      <c r="C97" s="60"/>
      <c r="D97" s="60"/>
      <c r="E97" s="60"/>
      <c r="F97" s="60"/>
      <c r="G97" s="60"/>
    </row>
    <row r="98" spans="1:7" ht="15" customHeight="1">
      <c r="A98" s="60" t="s">
        <v>150</v>
      </c>
      <c r="B98" s="94"/>
      <c r="C98" s="60"/>
      <c r="D98" s="60"/>
      <c r="E98" s="60"/>
      <c r="F98" s="60"/>
      <c r="G98" s="60"/>
    </row>
    <row r="99" spans="1:7" ht="15" customHeight="1">
      <c r="A99" s="60" t="s">
        <v>151</v>
      </c>
      <c r="B99" s="94"/>
      <c r="C99" s="60"/>
      <c r="D99" s="60"/>
      <c r="E99" s="60"/>
      <c r="F99" s="60"/>
      <c r="G99" s="60"/>
    </row>
    <row r="100" spans="1:7" ht="15" customHeight="1">
      <c r="A100" s="60" t="s">
        <v>152</v>
      </c>
      <c r="B100" s="94"/>
      <c r="C100" s="60"/>
      <c r="D100" s="60"/>
      <c r="E100" s="60"/>
      <c r="F100" s="60"/>
      <c r="G100" s="60"/>
    </row>
    <row r="101" spans="1:7" ht="15" customHeight="1">
      <c r="A101" s="60" t="s">
        <v>153</v>
      </c>
      <c r="B101" s="94"/>
      <c r="C101" s="60"/>
      <c r="D101" s="60"/>
      <c r="E101" s="60"/>
      <c r="F101" s="60"/>
      <c r="G101" s="60"/>
    </row>
  </sheetData>
  <mergeCells count="267">
    <mergeCell ref="AP3:AW5"/>
    <mergeCell ref="AW7:AW10"/>
    <mergeCell ref="AP8:AV8"/>
    <mergeCell ref="AP38:AW38"/>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M26:AN26"/>
    <mergeCell ref="AM27:AN27"/>
    <mergeCell ref="AK1:AN1"/>
    <mergeCell ref="M2:P2"/>
    <mergeCell ref="Q2:R2"/>
    <mergeCell ref="S2:T2"/>
    <mergeCell ref="U2:V2"/>
    <mergeCell ref="AK2:AN2"/>
    <mergeCell ref="AM13:AN13"/>
    <mergeCell ref="AM14:AN14"/>
    <mergeCell ref="AM15:AN15"/>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X45:Z45"/>
    <mergeCell ref="AA45:AC45"/>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L46:N46"/>
    <mergeCell ref="O46:Q46"/>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2" manualBreakCount="2">
    <brk id="35" max="49" man="1"/>
    <brk id="70" max="49"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topLeftCell="B1" zoomScale="115" zoomScaleNormal="100" zoomScaleSheetLayoutView="115" workbookViewId="0">
      <selection activeCell="AH5" sqref="AH5:AJ5"/>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1" t="s">
        <v>315</v>
      </c>
      <c r="AL1" s="281"/>
      <c r="AM1" s="281"/>
      <c r="AN1" s="281"/>
    </row>
    <row r="2" spans="1:40" ht="18" customHeight="1">
      <c r="A2" s="62"/>
      <c r="B2" s="63"/>
      <c r="C2" s="63"/>
      <c r="D2" s="63"/>
      <c r="E2" s="63"/>
      <c r="F2" s="63"/>
      <c r="G2" s="63"/>
      <c r="H2" s="63"/>
      <c r="I2" s="63"/>
      <c r="J2" s="63"/>
      <c r="K2" s="63"/>
      <c r="L2" s="63"/>
      <c r="M2" s="288">
        <v>2024</v>
      </c>
      <c r="N2" s="288"/>
      <c r="O2" s="288"/>
      <c r="P2" s="288"/>
      <c r="Q2" s="287" t="s">
        <v>94</v>
      </c>
      <c r="R2" s="287"/>
      <c r="S2" s="288">
        <v>5</v>
      </c>
      <c r="T2" s="288"/>
      <c r="U2" s="287" t="s">
        <v>95</v>
      </c>
      <c r="V2" s="287"/>
      <c r="W2" s="63"/>
      <c r="X2" s="63"/>
      <c r="Y2" s="63"/>
      <c r="Z2" s="62"/>
      <c r="AA2" s="62"/>
      <c r="AC2" s="81"/>
      <c r="AD2" s="63"/>
      <c r="AE2" s="63"/>
      <c r="AF2" s="63"/>
      <c r="AG2" s="63"/>
      <c r="AH2" s="63"/>
      <c r="AI2" s="81" t="s">
        <v>96</v>
      </c>
      <c r="AJ2" s="81"/>
      <c r="AK2" s="282"/>
      <c r="AL2" s="282"/>
      <c r="AM2" s="282"/>
      <c r="AN2" s="2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3"/>
      <c r="AL3" s="283"/>
      <c r="AM3" s="283"/>
      <c r="AN3" s="28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3"/>
      <c r="AL4" s="283"/>
      <c r="AM4" s="283"/>
      <c r="AN4" s="28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0"/>
      <c r="AI5" s="320"/>
      <c r="AJ5" s="320"/>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4" t="s">
        <v>102</v>
      </c>
      <c r="B7" s="321" t="s">
        <v>103</v>
      </c>
      <c r="C7" s="291" t="s">
        <v>104</v>
      </c>
      <c r="D7" s="286" t="s">
        <v>105</v>
      </c>
      <c r="E7" s="295" t="s">
        <v>106</v>
      </c>
      <c r="F7" s="290" t="s">
        <v>107</v>
      </c>
      <c r="G7" s="290"/>
      <c r="H7" s="290"/>
      <c r="I7" s="290"/>
      <c r="J7" s="290"/>
      <c r="K7" s="290"/>
      <c r="L7" s="290"/>
      <c r="M7" s="290"/>
      <c r="N7" s="290"/>
      <c r="O7" s="290"/>
      <c r="P7" s="290"/>
      <c r="Q7" s="290"/>
      <c r="R7" s="290"/>
      <c r="S7" s="290"/>
      <c r="T7" s="290"/>
      <c r="U7" s="290"/>
      <c r="V7" s="290"/>
      <c r="W7" s="290"/>
      <c r="X7" s="290"/>
      <c r="Y7" s="290"/>
      <c r="Z7" s="290"/>
      <c r="AA7" s="290"/>
      <c r="AB7" s="290"/>
      <c r="AC7" s="290"/>
      <c r="AD7" s="290"/>
      <c r="AE7" s="290"/>
      <c r="AF7" s="290"/>
      <c r="AG7" s="290"/>
      <c r="AH7" s="290"/>
      <c r="AI7" s="290"/>
      <c r="AJ7" s="290"/>
      <c r="AK7" s="284" t="s">
        <v>108</v>
      </c>
      <c r="AL7" s="285" t="s">
        <v>109</v>
      </c>
      <c r="AM7" s="280" t="s">
        <v>110</v>
      </c>
      <c r="AN7" s="280"/>
    </row>
    <row r="8" spans="1:40" ht="15" customHeight="1">
      <c r="A8" s="294"/>
      <c r="B8" s="322"/>
      <c r="C8" s="292"/>
      <c r="D8" s="286"/>
      <c r="E8" s="295"/>
      <c r="F8" s="286" t="s">
        <v>111</v>
      </c>
      <c r="G8" s="286"/>
      <c r="H8" s="286"/>
      <c r="I8" s="286"/>
      <c r="J8" s="286"/>
      <c r="K8" s="286"/>
      <c r="L8" s="286"/>
      <c r="M8" s="286" t="s">
        <v>112</v>
      </c>
      <c r="N8" s="286"/>
      <c r="O8" s="286"/>
      <c r="P8" s="286"/>
      <c r="Q8" s="286"/>
      <c r="R8" s="286"/>
      <c r="S8" s="286"/>
      <c r="T8" s="286" t="s">
        <v>113</v>
      </c>
      <c r="U8" s="286"/>
      <c r="V8" s="286"/>
      <c r="W8" s="286"/>
      <c r="X8" s="286"/>
      <c r="Y8" s="286"/>
      <c r="Z8" s="286"/>
      <c r="AA8" s="286" t="s">
        <v>114</v>
      </c>
      <c r="AB8" s="286"/>
      <c r="AC8" s="286"/>
      <c r="AD8" s="286"/>
      <c r="AE8" s="286"/>
      <c r="AF8" s="286"/>
      <c r="AG8" s="286"/>
      <c r="AH8" s="286" t="s">
        <v>115</v>
      </c>
      <c r="AI8" s="286"/>
      <c r="AJ8" s="286"/>
      <c r="AK8" s="284"/>
      <c r="AL8" s="285"/>
      <c r="AM8" s="280"/>
      <c r="AN8" s="280"/>
    </row>
    <row r="9" spans="1:40" ht="15" customHeight="1">
      <c r="A9" s="294"/>
      <c r="B9" s="323" t="s">
        <v>156</v>
      </c>
      <c r="C9" s="292"/>
      <c r="D9" s="286"/>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4"/>
      <c r="AL9" s="285"/>
      <c r="AM9" s="280"/>
      <c r="AN9" s="280"/>
    </row>
    <row r="10" spans="1:40" ht="15" customHeight="1">
      <c r="A10" s="294"/>
      <c r="B10" s="324"/>
      <c r="C10" s="293"/>
      <c r="D10" s="286"/>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4"/>
      <c r="AL10" s="285"/>
      <c r="AM10" s="280"/>
      <c r="AN10" s="28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8"/>
      <c r="AN11" s="298"/>
    </row>
    <row r="12" spans="1:40" ht="18" customHeight="1">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8"/>
      <c r="AN12" s="298"/>
    </row>
    <row r="13" spans="1:40" ht="18" customHeight="1">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8"/>
      <c r="AN13" s="298"/>
    </row>
    <row r="14" spans="1:40" ht="18" customHeight="1">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8"/>
      <c r="AN14" s="29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8"/>
      <c r="AN15" s="29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8"/>
      <c r="AN16" s="29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8"/>
      <c r="AN17" s="29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8"/>
      <c r="AN18" s="29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8"/>
      <c r="AN19" s="29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8"/>
      <c r="AN20" s="29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8"/>
      <c r="AN21" s="29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8"/>
      <c r="AN22" s="29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8"/>
      <c r="AN23" s="29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8"/>
      <c r="AN24" s="29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8"/>
      <c r="AN25" s="29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8"/>
      <c r="AN26" s="29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8"/>
      <c r="AN27" s="29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8"/>
      <c r="AN28" s="29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8"/>
      <c r="AN29" s="29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8"/>
      <c r="AN30" s="298"/>
    </row>
    <row r="31" spans="1:40" ht="18" customHeight="1">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4"/>
      <c r="AN31" s="294"/>
    </row>
    <row r="32" spans="1:40" ht="18" customHeight="1">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4"/>
      <c r="AN32" s="294"/>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32" t="str">
        <f>IF(VLOOKUP($AK$1,選択肢!$A$1:$J$32,C42,FALSE)=0,"-",VLOOKUP($AK$1,選択肢!$A$1:$J$32,C42,FALSE))</f>
        <v>管理者</v>
      </c>
      <c r="D37" s="333"/>
      <c r="E37" s="339" t="str">
        <f>IF(VLOOKUP($AK$1,選択肢!$A$1:$J$32,E42,FALSE)=0,"-",VLOOKUP($AK$1,選択肢!$A$1:$J$32,E42,FALSE))</f>
        <v>従業者</v>
      </c>
      <c r="F37" s="339"/>
      <c r="G37" s="339"/>
      <c r="H37" s="339"/>
      <c r="I37" s="332" t="str">
        <f>IF(VLOOKUP($AK$1,選択肢!$A$1:$J$32,I42,FALSE)=0,"-",VLOOKUP($AK$1,選択肢!$A$1:$J$32,I42,FALSE))</f>
        <v>-</v>
      </c>
      <c r="J37" s="333"/>
      <c r="K37" s="333"/>
      <c r="L37" s="333"/>
      <c r="M37" s="333"/>
      <c r="N37" s="340"/>
      <c r="O37" s="332" t="str">
        <f>IF(VLOOKUP($AK$1,選択肢!$A$1:$J$32,O42,FALSE)=0,"-",VLOOKUP($AK$1,選択肢!$A$1:$J$32,O42,FALSE))</f>
        <v>-</v>
      </c>
      <c r="P37" s="333"/>
      <c r="Q37" s="333"/>
      <c r="R37" s="333"/>
      <c r="S37" s="333"/>
      <c r="T37" s="340"/>
      <c r="U37" s="332" t="str">
        <f>IF(VLOOKUP($AK$1,選択肢!$A$1:$J$32,U42,FALSE)=0,"-",VLOOKUP($AK$1,選択肢!$A$1:$J$32,U42,FALSE))</f>
        <v>-</v>
      </c>
      <c r="V37" s="333"/>
      <c r="W37" s="333"/>
      <c r="X37" s="333"/>
      <c r="Y37" s="333"/>
      <c r="Z37" s="340"/>
      <c r="AA37" s="332" t="str">
        <f>IF(VLOOKUP($AK$1,選択肢!$A$1:$J$32,AA42,FALSE)=0,"-",VLOOKUP($AK$1,選択肢!$A$1:$J$32,AA42,FALSE))</f>
        <v>-</v>
      </c>
      <c r="AB37" s="333"/>
      <c r="AC37" s="333"/>
      <c r="AD37" s="333"/>
      <c r="AE37" s="333"/>
      <c r="AF37" s="340"/>
      <c r="AG37" s="339" t="str">
        <f>IF(VLOOKUP($AK$1,選択肢!$A$1:$J$32,AG42,FALSE)=0,"-",VLOOKUP($AK$1,選択肢!$A$1:$J$32,AG42,FALSE))</f>
        <v>-</v>
      </c>
      <c r="AH37" s="339"/>
      <c r="AI37" s="339"/>
      <c r="AJ37" s="339"/>
      <c r="AK37" s="339"/>
      <c r="AL37" s="339" t="str">
        <f>IF(VLOOKUP($AK$1,選択肢!$A$1:$J$32,AL42,FALSE)=0,"-",VLOOKUP($AK$1,選択肢!$A$1:$J$32,AL42,FALSE))</f>
        <v>-</v>
      </c>
      <c r="AM37" s="339"/>
      <c r="AN37" s="62"/>
    </row>
    <row r="38" spans="1:40" ht="18" customHeight="1">
      <c r="A38" s="62"/>
      <c r="B38" s="67"/>
      <c r="C38" s="102" t="s">
        <v>190</v>
      </c>
      <c r="D38" s="102" t="s">
        <v>191</v>
      </c>
      <c r="E38" s="101" t="s">
        <v>190</v>
      </c>
      <c r="F38" s="338" t="s">
        <v>191</v>
      </c>
      <c r="G38" s="338"/>
      <c r="H38" s="338"/>
      <c r="I38" s="335" t="s">
        <v>190</v>
      </c>
      <c r="J38" s="336"/>
      <c r="K38" s="337"/>
      <c r="L38" s="335" t="s">
        <v>191</v>
      </c>
      <c r="M38" s="336"/>
      <c r="N38" s="337"/>
      <c r="O38" s="335" t="s">
        <v>190</v>
      </c>
      <c r="P38" s="336"/>
      <c r="Q38" s="337"/>
      <c r="R38" s="335" t="s">
        <v>191</v>
      </c>
      <c r="S38" s="336"/>
      <c r="T38" s="337"/>
      <c r="U38" s="335" t="s">
        <v>190</v>
      </c>
      <c r="V38" s="336"/>
      <c r="W38" s="337"/>
      <c r="X38" s="335" t="s">
        <v>191</v>
      </c>
      <c r="Y38" s="336"/>
      <c r="Z38" s="337"/>
      <c r="AA38" s="335" t="s">
        <v>190</v>
      </c>
      <c r="AB38" s="336"/>
      <c r="AC38" s="337"/>
      <c r="AD38" s="335" t="s">
        <v>191</v>
      </c>
      <c r="AE38" s="336"/>
      <c r="AF38" s="337"/>
      <c r="AG38" s="335" t="s">
        <v>190</v>
      </c>
      <c r="AH38" s="336"/>
      <c r="AI38" s="337"/>
      <c r="AJ38" s="335" t="s">
        <v>191</v>
      </c>
      <c r="AK38" s="337"/>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335">
        <f>COUNTIFS($B$11:$B$30,E$37,$C$11:$C$30,"B",$E$11:$E$30,"*")</f>
        <v>1</v>
      </c>
      <c r="G39" s="336"/>
      <c r="H39" s="337"/>
      <c r="I39" s="335">
        <f>COUNTIFS($B$11:$B$30,I$37,$C$11:$C$30,"A",$E$11:$E$30,"*")</f>
        <v>0</v>
      </c>
      <c r="J39" s="336"/>
      <c r="K39" s="337"/>
      <c r="L39" s="335">
        <f>COUNTIFS($B$11:$B$30,I$37,$C$11:$C$30,"B",$E$11:$E$30,"*")</f>
        <v>0</v>
      </c>
      <c r="M39" s="336"/>
      <c r="N39" s="337"/>
      <c r="O39" s="335">
        <f>COUNTIFS($B$11:$B$30,O$37,$C$11:$C$30,"A",$E$11:$E$30,"*")</f>
        <v>0</v>
      </c>
      <c r="P39" s="336"/>
      <c r="Q39" s="337"/>
      <c r="R39" s="335">
        <f>COUNTIFS($B$11:$B$30,O$37,$C$11:$C$30,"B",$E$11:$E$30,"*")</f>
        <v>0</v>
      </c>
      <c r="S39" s="336"/>
      <c r="T39" s="337"/>
      <c r="U39" s="335">
        <f>COUNTIFS($B$11:$B$30,U$37,$C$11:$C$30,"A",$E$11:$E$30,"*")</f>
        <v>0</v>
      </c>
      <c r="V39" s="336"/>
      <c r="W39" s="337"/>
      <c r="X39" s="335">
        <f>COUNTIFS($B$11:$B$30,U$37,$C$11:$C$30,"B",$E$11:$E$30,"*")</f>
        <v>0</v>
      </c>
      <c r="Y39" s="336"/>
      <c r="Z39" s="337"/>
      <c r="AA39" s="335">
        <f>COUNTIFS($B$11:$B$30,AA$37,$C$11:$C$30,"A",$E$11:$E$30,"*")</f>
        <v>0</v>
      </c>
      <c r="AB39" s="336"/>
      <c r="AC39" s="337"/>
      <c r="AD39" s="335">
        <f>COUNTIFS($B$11:$B$30,AA$37,$C$11:$C$30,"B",$E$11:$E$30,"*")</f>
        <v>0</v>
      </c>
      <c r="AE39" s="336"/>
      <c r="AF39" s="337"/>
      <c r="AG39" s="335">
        <f>COUNTIFS($B$11:$B$30,AG$37,$C$11:$C$30,"A",$E$11:$E$30,"*")</f>
        <v>0</v>
      </c>
      <c r="AH39" s="336"/>
      <c r="AI39" s="337"/>
      <c r="AJ39" s="335">
        <f>COUNTIFS($B$11:$B$30,AG$37,$C$11:$C$30,"B",$E$11:$E$30,"*")</f>
        <v>0</v>
      </c>
      <c r="AK39" s="337"/>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335">
        <f>COUNTIFS($B$11:$B$30,E$37,$C$11:$C$30,"D",$E$11:$E$30,"*")</f>
        <v>1</v>
      </c>
      <c r="G40" s="336"/>
      <c r="H40" s="337"/>
      <c r="I40" s="335">
        <f>COUNTIFS($B$11:$B$30,I$37,$C$11:$C$30,"C",$E$11:$E$30,"*")</f>
        <v>0</v>
      </c>
      <c r="J40" s="336"/>
      <c r="K40" s="337"/>
      <c r="L40" s="335">
        <f>COUNTIFS($B$11:$B$30,I$37,$C$11:$C$30,"D",$E$11:$E$30,"*")</f>
        <v>0</v>
      </c>
      <c r="M40" s="336"/>
      <c r="N40" s="337"/>
      <c r="O40" s="335">
        <f>COUNTIFS($B$11:$B$30,O$37,$C$11:$C$30,"C",$E$11:$E$30,"*")</f>
        <v>0</v>
      </c>
      <c r="P40" s="336"/>
      <c r="Q40" s="337"/>
      <c r="R40" s="335">
        <f>COUNTIFS($B$11:$B$30,O$37,$C$11:$C$30,"D",$E$11:$E$30,"*")</f>
        <v>0</v>
      </c>
      <c r="S40" s="336"/>
      <c r="T40" s="337"/>
      <c r="U40" s="335">
        <f>COUNTIFS($B$11:$B$30,U$37,$C$11:$C$30,"C",$E$11:$E$30,"*")</f>
        <v>0</v>
      </c>
      <c r="V40" s="336"/>
      <c r="W40" s="337"/>
      <c r="X40" s="335">
        <f>COUNTIFS($B$11:$B$30,U$37,$C$11:$C$30,"D",$E$11:$E$30,"*")</f>
        <v>0</v>
      </c>
      <c r="Y40" s="336"/>
      <c r="Z40" s="337"/>
      <c r="AA40" s="335">
        <f>COUNTIFS($B$11:$B$30,AA$37,$C$11:$C$30,"C",$E$11:$E$30,"*")</f>
        <v>0</v>
      </c>
      <c r="AB40" s="336"/>
      <c r="AC40" s="337"/>
      <c r="AD40" s="335">
        <f>COUNTIFS($B$11:$B$30,AA$37,$C$11:$C$30,"D",$E$11:$E$30,"*")</f>
        <v>0</v>
      </c>
      <c r="AE40" s="336"/>
      <c r="AF40" s="337"/>
      <c r="AG40" s="335">
        <f>COUNTIFS($B$11:$B$30,AG$37,$C$11:$C$30,"C",$E$11:$E$30,"*")</f>
        <v>0</v>
      </c>
      <c r="AH40" s="336"/>
      <c r="AI40" s="337"/>
      <c r="AJ40" s="335">
        <f>COUNTIFS($B$11:$B$30,AG$37,$C$11:$C$30,"D",$E$11:$E$30,"*")</f>
        <v>0</v>
      </c>
      <c r="AK40" s="337"/>
      <c r="AL40" s="101">
        <f>COUNTIFS($B$11:$B$30,AL$37,$C$11:$C$30,"C",$E$11:$E$30,"*")</f>
        <v>0</v>
      </c>
      <c r="AM40" s="101">
        <f>COUNTIFS($B$11:$B$30,AL$37,$C$11:$C$30,"D",$E$11:$E$30,"*")</f>
        <v>0</v>
      </c>
      <c r="AN40" s="62"/>
    </row>
    <row r="41" spans="1:40" ht="24.95" customHeight="1">
      <c r="A41" s="62"/>
      <c r="B41" s="82" t="s">
        <v>194</v>
      </c>
      <c r="C41" s="332" t="str">
        <f>IF($AK$3="４週",SUMIFS($AK$11:$AK$30,$B$11:$B$30,C37)/4/$AH$5,IF($AK$3="歴月",SUMIFS($AK$11:$AK$30,$B$11:$B$30,C37)/$AL$5,"記載する期間を選択してください"))</f>
        <v>記載する期間を選択してください</v>
      </c>
      <c r="D41" s="340"/>
      <c r="E41" s="332" t="str">
        <f>IF($AK$3="４週",SUMIFS($AK$11:$AK$30,$B$11:$B$30,E37)/4/$AH$5,IF($AK$3="歴月",SUMIFS($AK$11:$AK$30,$B$11:$B$30,E37)/$AL$5,"記載する期間を選択してください"))</f>
        <v>記載する期間を選択してください</v>
      </c>
      <c r="F41" s="333"/>
      <c r="G41" s="333"/>
      <c r="H41" s="340"/>
      <c r="I41" s="332" t="str">
        <f>IF($AK$3="４週",SUMIFS($AK$11:$AK$30,$B$11:$B$30,I37)/4/$AH$5,IF($AK$3="歴月",SUMIFS($AK$11:$AK$30,$B$11:$B$30,I37)/$AL$5,"記載する期間を選択してください"))</f>
        <v>記載する期間を選択してください</v>
      </c>
      <c r="J41" s="333"/>
      <c r="K41" s="333"/>
      <c r="L41" s="333"/>
      <c r="M41" s="333"/>
      <c r="N41" s="340"/>
      <c r="O41" s="332" t="str">
        <f>IF($AK$3="４週",SUMIFS($AK$11:$AK$30,$B$11:$B$30,O37)/4/$AH$5,IF($AK$3="歴月",SUMIFS($AK$11:$AK$30,$B$11:$B$30,O37)/$AL$5,"記載する期間を選択してください"))</f>
        <v>記載する期間を選択してください</v>
      </c>
      <c r="P41" s="333"/>
      <c r="Q41" s="333"/>
      <c r="R41" s="333"/>
      <c r="S41" s="333"/>
      <c r="T41" s="340"/>
      <c r="U41" s="332" t="str">
        <f>IF($AK$3="４週",SUMIFS($AK$11:$AK$30,$B$11:$B$30,U37)/4/$AH$5,IF($AK$3="歴月",SUMIFS($AK$11:$AK$30,$B$11:$B$30,U37)/$AL$5,"記載する期間を選択してください"))</f>
        <v>記載する期間を選択してください</v>
      </c>
      <c r="V41" s="333"/>
      <c r="W41" s="333"/>
      <c r="X41" s="333"/>
      <c r="Y41" s="333"/>
      <c r="Z41" s="340"/>
      <c r="AA41" s="332" t="str">
        <f>IF($AK$3="４週",SUMIFS($AK$11:$AK$30,$B$11:$B$30,AA37)/4/$AH$5,IF($AK$3="歴月",SUMIFS($AK$11:$AK$30,$B$11:$B$30,AA37)/$AL$5,"記載する期間を選択してください"))</f>
        <v>記載する期間を選択してください</v>
      </c>
      <c r="AB41" s="333"/>
      <c r="AC41" s="333"/>
      <c r="AD41" s="333"/>
      <c r="AE41" s="333"/>
      <c r="AF41" s="340"/>
      <c r="AG41" s="332" t="str">
        <f>IF($AK$3="４週",SUMIFS($AK$11:$AK$30,$B$11:$B$30,AG37)/4/$AH$5,IF($AK$3="歴月",SUMIFS($AK$11:$AK$30,$B$11:$B$30,AG37)/$AL$5,"記載する期間を選択してください"))</f>
        <v>記載する期間を選択してください</v>
      </c>
      <c r="AH41" s="333"/>
      <c r="AI41" s="333"/>
      <c r="AJ41" s="333"/>
      <c r="AK41" s="340"/>
      <c r="AL41" s="332" t="str">
        <f>IF($AK$3="４週",SUMIFS($AK$11:$AK$30,$B$11:$B$30,AL37)/4/$AH$5,IF($AK$3="歴月",SUMIFS($AK$11:$AK$30,$B$11:$B$30,AL37)/$AL$5,"記載する期間を選択してください"))</f>
        <v>記載する期間を選択してください</v>
      </c>
      <c r="AM41" s="340"/>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86" t="s">
        <v>126</v>
      </c>
      <c r="D50" s="286"/>
      <c r="E50" s="286"/>
      <c r="F50" s="60"/>
      <c r="G50" s="60"/>
    </row>
    <row r="51" spans="1:7" ht="15" customHeight="1">
      <c r="A51" s="60"/>
      <c r="B51" s="97" t="s">
        <v>127</v>
      </c>
      <c r="C51" s="299" t="s">
        <v>128</v>
      </c>
      <c r="D51" s="299"/>
      <c r="E51" s="299"/>
      <c r="F51" s="60"/>
      <c r="G51" s="60"/>
    </row>
    <row r="52" spans="1:7" ht="15" customHeight="1">
      <c r="A52" s="60"/>
      <c r="B52" s="97" t="s">
        <v>129</v>
      </c>
      <c r="C52" s="299" t="s">
        <v>130</v>
      </c>
      <c r="D52" s="299"/>
      <c r="E52" s="299"/>
      <c r="F52" s="60"/>
      <c r="G52" s="60"/>
    </row>
    <row r="53" spans="1:7" ht="15" customHeight="1">
      <c r="A53" s="60"/>
      <c r="B53" s="97" t="s">
        <v>131</v>
      </c>
      <c r="C53" s="299" t="s">
        <v>132</v>
      </c>
      <c r="D53" s="299"/>
      <c r="E53" s="299"/>
      <c r="F53" s="60"/>
      <c r="G53" s="60"/>
    </row>
    <row r="54" spans="1:7" ht="15" customHeight="1">
      <c r="A54" s="60"/>
      <c r="B54" s="97" t="s">
        <v>133</v>
      </c>
      <c r="C54" s="299" t="s">
        <v>134</v>
      </c>
      <c r="D54" s="299"/>
      <c r="E54" s="299"/>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A7:A10"/>
    <mergeCell ref="C7:C10"/>
    <mergeCell ref="D7:D10"/>
    <mergeCell ref="E7:E10"/>
    <mergeCell ref="B7:B8"/>
    <mergeCell ref="B9:B10"/>
    <mergeCell ref="AK1:AN1"/>
    <mergeCell ref="M2:P2"/>
    <mergeCell ref="Q2:R2"/>
    <mergeCell ref="S2:T2"/>
    <mergeCell ref="U2:V2"/>
    <mergeCell ref="AK2:AN2"/>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C37:D37"/>
    <mergeCell ref="E37:H37"/>
    <mergeCell ref="I37:N37"/>
    <mergeCell ref="O37:T37"/>
    <mergeCell ref="U37:Z37"/>
    <mergeCell ref="AM30:AN30"/>
    <mergeCell ref="A31:E31"/>
    <mergeCell ref="AM31:AN32"/>
    <mergeCell ref="A32:E32"/>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U39:W39"/>
    <mergeCell ref="X39:Z39"/>
    <mergeCell ref="AA39:AC39"/>
    <mergeCell ref="AD39:AF39"/>
    <mergeCell ref="AG39:AI39"/>
    <mergeCell ref="U40:W40"/>
    <mergeCell ref="AG41:AK41"/>
    <mergeCell ref="F39:H39"/>
    <mergeCell ref="I39:K39"/>
    <mergeCell ref="L39:N39"/>
    <mergeCell ref="O39:Q39"/>
    <mergeCell ref="R39:T39"/>
    <mergeCell ref="AJ39:AK39"/>
    <mergeCell ref="AL41:AM41"/>
    <mergeCell ref="C50:E50"/>
    <mergeCell ref="C51:E51"/>
    <mergeCell ref="AG40:AI40"/>
    <mergeCell ref="AJ40:AK40"/>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75"/>
  <cols>
    <col min="1" max="1" width="26.375" customWidth="1"/>
    <col min="2" max="2" width="9" customWidth="1"/>
    <col min="3" max="3" width="22" customWidth="1"/>
  </cols>
  <sheetData>
    <row r="1" spans="1:12">
      <c r="A1" t="s">
        <v>93</v>
      </c>
      <c r="B1" t="s">
        <v>333</v>
      </c>
      <c r="C1" t="s">
        <v>334</v>
      </c>
      <c r="D1" t="s">
        <v>335</v>
      </c>
      <c r="E1" t="s">
        <v>336</v>
      </c>
      <c r="F1" t="s">
        <v>337</v>
      </c>
      <c r="G1" t="s">
        <v>338</v>
      </c>
      <c r="H1" t="s">
        <v>339</v>
      </c>
      <c r="I1" t="s">
        <v>340</v>
      </c>
      <c r="J1" t="s">
        <v>341</v>
      </c>
      <c r="K1" t="s">
        <v>342</v>
      </c>
    </row>
    <row r="2" spans="1:12">
      <c r="A2" t="s">
        <v>343</v>
      </c>
      <c r="B2" t="s">
        <v>157</v>
      </c>
      <c r="C2" t="s">
        <v>158</v>
      </c>
      <c r="D2" t="s">
        <v>159</v>
      </c>
    </row>
    <row r="3" spans="1:12">
      <c r="A3" t="s">
        <v>195</v>
      </c>
      <c r="B3" t="s">
        <v>157</v>
      </c>
      <c r="C3" t="s">
        <v>158</v>
      </c>
      <c r="D3" t="s">
        <v>159</v>
      </c>
    </row>
    <row r="4" spans="1:12">
      <c r="A4" t="s">
        <v>202</v>
      </c>
      <c r="B4" t="s">
        <v>157</v>
      </c>
      <c r="C4" t="s">
        <v>158</v>
      </c>
      <c r="D4" t="s">
        <v>159</v>
      </c>
    </row>
    <row r="5" spans="1:12">
      <c r="A5" t="s">
        <v>205</v>
      </c>
      <c r="B5" t="s">
        <v>157</v>
      </c>
      <c r="C5" t="s">
        <v>158</v>
      </c>
      <c r="D5" t="s">
        <v>159</v>
      </c>
    </row>
    <row r="6" spans="1:12">
      <c r="A6" s="126" t="s">
        <v>206</v>
      </c>
      <c r="B6" s="126" t="s">
        <v>157</v>
      </c>
      <c r="C6" s="126" t="s">
        <v>207</v>
      </c>
      <c r="D6" s="126" t="s">
        <v>208</v>
      </c>
      <c r="E6" s="126" t="s">
        <v>209</v>
      </c>
      <c r="F6" s="126" t="s">
        <v>215</v>
      </c>
      <c r="G6" s="126"/>
      <c r="H6" s="126"/>
      <c r="I6" s="126"/>
      <c r="J6" s="126"/>
    </row>
    <row r="7" spans="1:12">
      <c r="A7" s="126" t="s">
        <v>217</v>
      </c>
      <c r="B7" s="126" t="s">
        <v>157</v>
      </c>
      <c r="C7" s="126" t="s">
        <v>207</v>
      </c>
      <c r="D7" s="126" t="s">
        <v>208</v>
      </c>
      <c r="E7" s="126" t="s">
        <v>209</v>
      </c>
      <c r="F7" s="126" t="s">
        <v>234</v>
      </c>
      <c r="G7" s="126" t="s">
        <v>344</v>
      </c>
      <c r="H7" s="126" t="s">
        <v>345</v>
      </c>
      <c r="I7" s="126" t="s">
        <v>215</v>
      </c>
      <c r="J7" s="126"/>
    </row>
    <row r="8" spans="1:12">
      <c r="A8" s="126" t="s">
        <v>346</v>
      </c>
      <c r="B8" s="126" t="s">
        <v>157</v>
      </c>
      <c r="C8" s="126" t="s">
        <v>215</v>
      </c>
      <c r="D8" s="126"/>
      <c r="E8" s="126"/>
      <c r="F8" s="126"/>
      <c r="G8" s="126"/>
      <c r="H8" s="126"/>
      <c r="I8" s="126"/>
      <c r="J8" s="126"/>
    </row>
    <row r="9" spans="1:12">
      <c r="A9" s="126" t="s">
        <v>347</v>
      </c>
      <c r="B9" s="126" t="s">
        <v>157</v>
      </c>
      <c r="C9" s="126" t="s">
        <v>215</v>
      </c>
      <c r="D9" s="126"/>
      <c r="E9" s="126"/>
      <c r="F9" s="126"/>
      <c r="G9" s="126"/>
      <c r="H9" s="126"/>
      <c r="I9" s="126"/>
      <c r="J9" s="126"/>
    </row>
    <row r="10" spans="1:12">
      <c r="A10" s="126" t="s">
        <v>348</v>
      </c>
      <c r="B10" s="126" t="s">
        <v>157</v>
      </c>
      <c r="C10" s="126" t="s">
        <v>215</v>
      </c>
      <c r="D10" s="126"/>
      <c r="E10" s="126"/>
      <c r="F10" s="126"/>
      <c r="G10" s="126"/>
      <c r="H10" s="126"/>
      <c r="I10" s="126"/>
      <c r="J10" s="126"/>
    </row>
    <row r="11" spans="1:12">
      <c r="A11" s="126" t="s">
        <v>349</v>
      </c>
      <c r="B11" s="126" t="s">
        <v>157</v>
      </c>
      <c r="C11" s="126" t="s">
        <v>158</v>
      </c>
      <c r="D11" s="126" t="s">
        <v>159</v>
      </c>
      <c r="E11" s="126"/>
      <c r="F11" s="126"/>
      <c r="G11" s="126"/>
      <c r="H11" s="126"/>
      <c r="I11" s="126"/>
      <c r="J11" s="126"/>
    </row>
    <row r="12" spans="1:12">
      <c r="A12" s="126" t="s">
        <v>287</v>
      </c>
      <c r="B12" s="126" t="s">
        <v>157</v>
      </c>
      <c r="C12" s="126" t="s">
        <v>207</v>
      </c>
      <c r="D12" s="126" t="s">
        <v>288</v>
      </c>
      <c r="E12" s="126" t="s">
        <v>215</v>
      </c>
      <c r="F12" s="126"/>
      <c r="G12" s="126"/>
      <c r="H12" s="126"/>
      <c r="I12" s="126"/>
      <c r="J12" s="126"/>
    </row>
    <row r="13" spans="1:12">
      <c r="A13" s="126" t="s">
        <v>294</v>
      </c>
      <c r="B13" s="126" t="s">
        <v>157</v>
      </c>
      <c r="C13" s="126" t="s">
        <v>207</v>
      </c>
      <c r="D13" s="126" t="s">
        <v>288</v>
      </c>
      <c r="E13" s="126"/>
      <c r="F13" s="126"/>
      <c r="G13" s="126"/>
      <c r="H13" s="126"/>
      <c r="I13" s="126"/>
      <c r="J13" s="126"/>
    </row>
    <row r="14" spans="1:12">
      <c r="A14" s="126" t="s">
        <v>295</v>
      </c>
      <c r="B14" s="126" t="s">
        <v>157</v>
      </c>
      <c r="C14" s="126" t="s">
        <v>207</v>
      </c>
      <c r="D14" s="126" t="s">
        <v>288</v>
      </c>
      <c r="E14" s="126" t="s">
        <v>215</v>
      </c>
      <c r="F14" s="126" t="s">
        <v>350</v>
      </c>
      <c r="G14" s="126"/>
      <c r="H14" s="126"/>
      <c r="I14" s="126"/>
      <c r="J14" s="126"/>
    </row>
    <row r="15" spans="1:12">
      <c r="A15" s="126" t="s">
        <v>297</v>
      </c>
      <c r="B15" s="126" t="s">
        <v>157</v>
      </c>
      <c r="C15" s="126" t="s">
        <v>207</v>
      </c>
      <c r="D15" s="126" t="s">
        <v>208</v>
      </c>
      <c r="E15" s="126" t="s">
        <v>209</v>
      </c>
      <c r="F15" s="126" t="s">
        <v>234</v>
      </c>
      <c r="G15" s="126" t="s">
        <v>344</v>
      </c>
      <c r="H15" s="126" t="s">
        <v>345</v>
      </c>
      <c r="I15" s="126" t="s">
        <v>351</v>
      </c>
      <c r="J15" s="126" t="s">
        <v>352</v>
      </c>
      <c r="K15" t="s">
        <v>215</v>
      </c>
      <c r="L15" s="126"/>
    </row>
    <row r="16" spans="1:12">
      <c r="A16" s="126" t="s">
        <v>233</v>
      </c>
      <c r="B16" s="126" t="s">
        <v>157</v>
      </c>
      <c r="C16" s="126" t="s">
        <v>207</v>
      </c>
      <c r="D16" s="126" t="s">
        <v>209</v>
      </c>
      <c r="E16" s="126" t="s">
        <v>234</v>
      </c>
      <c r="F16" s="126" t="s">
        <v>344</v>
      </c>
      <c r="G16" s="126" t="s">
        <v>345</v>
      </c>
      <c r="H16" s="126" t="s">
        <v>215</v>
      </c>
      <c r="I16" s="126"/>
      <c r="J16" s="126"/>
    </row>
    <row r="17" spans="1:11">
      <c r="A17" s="126" t="s">
        <v>236</v>
      </c>
      <c r="B17" s="126" t="s">
        <v>157</v>
      </c>
      <c r="C17" s="126" t="s">
        <v>207</v>
      </c>
      <c r="D17" s="126" t="s">
        <v>237</v>
      </c>
      <c r="E17" s="126" t="s">
        <v>215</v>
      </c>
      <c r="F17" s="126"/>
      <c r="G17" s="126"/>
      <c r="H17" s="126"/>
      <c r="I17" s="126"/>
      <c r="J17" s="126"/>
    </row>
    <row r="18" spans="1:11">
      <c r="A18" s="126" t="s">
        <v>353</v>
      </c>
      <c r="B18" s="126" t="s">
        <v>157</v>
      </c>
      <c r="C18" s="126" t="s">
        <v>242</v>
      </c>
      <c r="D18" s="126"/>
      <c r="E18" s="126"/>
      <c r="F18" s="126"/>
      <c r="G18" s="126"/>
      <c r="H18" s="126"/>
      <c r="I18" s="126"/>
      <c r="J18" s="126"/>
    </row>
    <row r="19" spans="1:11">
      <c r="A19" s="126" t="s">
        <v>243</v>
      </c>
      <c r="B19" s="126" t="s">
        <v>157</v>
      </c>
      <c r="C19" s="126" t="s">
        <v>207</v>
      </c>
      <c r="D19" s="126" t="s">
        <v>255</v>
      </c>
      <c r="E19" s="126" t="s">
        <v>256</v>
      </c>
      <c r="F19" s="126" t="s">
        <v>274</v>
      </c>
      <c r="G19" s="126"/>
      <c r="H19" s="126"/>
      <c r="I19" s="126"/>
      <c r="J19" s="126"/>
    </row>
    <row r="20" spans="1:11">
      <c r="A20" s="126" t="s">
        <v>272</v>
      </c>
      <c r="B20" s="126" t="s">
        <v>157</v>
      </c>
      <c r="C20" s="126" t="s">
        <v>207</v>
      </c>
      <c r="D20" s="126" t="s">
        <v>256</v>
      </c>
      <c r="E20" s="126" t="s">
        <v>274</v>
      </c>
      <c r="F20" s="126"/>
      <c r="G20" s="126"/>
      <c r="H20" s="126"/>
      <c r="I20" s="126"/>
      <c r="J20" s="126"/>
    </row>
    <row r="21" spans="1:11">
      <c r="A21" s="126" t="s">
        <v>278</v>
      </c>
      <c r="B21" s="126" t="s">
        <v>157</v>
      </c>
      <c r="C21" s="126" t="s">
        <v>207</v>
      </c>
      <c r="D21" s="126" t="s">
        <v>256</v>
      </c>
      <c r="E21" s="126" t="s">
        <v>274</v>
      </c>
      <c r="F21" s="126"/>
      <c r="G21" s="126"/>
      <c r="H21" s="126"/>
      <c r="I21" s="126"/>
      <c r="J21" s="126"/>
    </row>
    <row r="22" spans="1:11">
      <c r="A22" s="126" t="s">
        <v>315</v>
      </c>
      <c r="B22" s="126" t="s">
        <v>157</v>
      </c>
      <c r="C22" s="126" t="s">
        <v>159</v>
      </c>
      <c r="D22" s="126"/>
      <c r="E22" s="126"/>
      <c r="F22" s="126"/>
      <c r="G22" s="126"/>
      <c r="H22" s="126"/>
      <c r="I22" s="126"/>
      <c r="J22" s="126"/>
    </row>
    <row r="23" spans="1:11">
      <c r="A23" s="126" t="s">
        <v>279</v>
      </c>
      <c r="B23" s="126" t="s">
        <v>157</v>
      </c>
      <c r="C23" s="126" t="s">
        <v>207</v>
      </c>
      <c r="D23" s="126" t="s">
        <v>280</v>
      </c>
      <c r="E23" s="126"/>
      <c r="F23" s="126"/>
      <c r="G23" s="126"/>
      <c r="H23" s="126"/>
      <c r="I23" s="126"/>
      <c r="J23" s="126"/>
    </row>
    <row r="24" spans="1:11">
      <c r="A24" s="126" t="s">
        <v>282</v>
      </c>
      <c r="B24" s="126" t="s">
        <v>157</v>
      </c>
      <c r="C24" s="126" t="s">
        <v>207</v>
      </c>
      <c r="D24" s="126" t="s">
        <v>283</v>
      </c>
      <c r="E24" s="126"/>
      <c r="F24" s="126"/>
      <c r="G24" s="126"/>
      <c r="H24" s="126"/>
      <c r="I24" s="126"/>
      <c r="J24" s="126"/>
    </row>
    <row r="25" spans="1:11">
      <c r="A25" s="126" t="s">
        <v>316</v>
      </c>
      <c r="B25" s="126" t="s">
        <v>157</v>
      </c>
      <c r="C25" s="126" t="s">
        <v>317</v>
      </c>
      <c r="D25" s="126" t="s">
        <v>318</v>
      </c>
      <c r="E25" s="126"/>
      <c r="F25" s="126"/>
      <c r="G25" s="126"/>
      <c r="H25" s="126"/>
      <c r="I25" s="126"/>
      <c r="J25" s="126"/>
    </row>
    <row r="26" spans="1:11">
      <c r="A26" s="126" t="s">
        <v>319</v>
      </c>
      <c r="B26" s="126" t="s">
        <v>157</v>
      </c>
      <c r="C26" s="126" t="s">
        <v>327</v>
      </c>
      <c r="D26" s="126" t="s">
        <v>320</v>
      </c>
      <c r="E26" s="126" t="s">
        <v>321</v>
      </c>
      <c r="F26" s="126" t="s">
        <v>354</v>
      </c>
      <c r="G26" s="126" t="s">
        <v>209</v>
      </c>
      <c r="H26" s="126" t="s">
        <v>322</v>
      </c>
      <c r="I26" s="126"/>
      <c r="J26" s="126"/>
    </row>
    <row r="27" spans="1:11">
      <c r="A27" s="126" t="s">
        <v>323</v>
      </c>
      <c r="B27" s="126" t="s">
        <v>157</v>
      </c>
      <c r="C27" s="126" t="s">
        <v>327</v>
      </c>
      <c r="D27" s="126" t="s">
        <v>324</v>
      </c>
      <c r="E27" s="126" t="s">
        <v>209</v>
      </c>
      <c r="F27" s="126" t="s">
        <v>320</v>
      </c>
      <c r="G27" s="126" t="s">
        <v>321</v>
      </c>
      <c r="H27" s="126" t="s">
        <v>354</v>
      </c>
      <c r="I27" s="126" t="s">
        <v>322</v>
      </c>
      <c r="J27" s="126"/>
    </row>
    <row r="28" spans="1:11">
      <c r="A28" s="126" t="s">
        <v>325</v>
      </c>
      <c r="B28" s="126" t="s">
        <v>157</v>
      </c>
      <c r="C28" s="126" t="s">
        <v>327</v>
      </c>
      <c r="D28" s="126" t="s">
        <v>324</v>
      </c>
      <c r="E28" s="126" t="s">
        <v>320</v>
      </c>
      <c r="F28" s="126" t="s">
        <v>321</v>
      </c>
      <c r="G28" s="126" t="s">
        <v>355</v>
      </c>
      <c r="H28" s="126" t="s">
        <v>356</v>
      </c>
      <c r="I28" s="126" t="s">
        <v>354</v>
      </c>
      <c r="J28" s="126" t="s">
        <v>209</v>
      </c>
      <c r="K28" s="126" t="s">
        <v>322</v>
      </c>
    </row>
    <row r="29" spans="1:11">
      <c r="A29" s="126" t="s">
        <v>329</v>
      </c>
      <c r="B29" s="126" t="s">
        <v>157</v>
      </c>
      <c r="C29" s="126" t="s">
        <v>327</v>
      </c>
      <c r="D29" s="126" t="s">
        <v>328</v>
      </c>
      <c r="E29" s="126"/>
      <c r="F29" s="126"/>
      <c r="G29" s="126"/>
      <c r="H29" s="126"/>
      <c r="I29" s="126"/>
      <c r="J29" s="126"/>
      <c r="K29" s="126"/>
    </row>
    <row r="30" spans="1:11">
      <c r="A30" s="126" t="s">
        <v>326</v>
      </c>
      <c r="B30" s="126" t="s">
        <v>157</v>
      </c>
      <c r="C30" s="126" t="s">
        <v>327</v>
      </c>
      <c r="D30" s="126" t="s">
        <v>328</v>
      </c>
      <c r="E30" s="126"/>
      <c r="F30" s="126"/>
      <c r="G30" s="126"/>
      <c r="H30" s="126"/>
      <c r="I30" s="126"/>
      <c r="J30" s="126"/>
      <c r="K30" s="126"/>
    </row>
    <row r="31" spans="1:11">
      <c r="A31" s="126" t="s">
        <v>330</v>
      </c>
      <c r="B31" s="126" t="s">
        <v>157</v>
      </c>
      <c r="C31" s="126" t="s">
        <v>327</v>
      </c>
      <c r="D31" s="126" t="s">
        <v>208</v>
      </c>
      <c r="E31" s="126" t="s">
        <v>209</v>
      </c>
      <c r="F31" s="126" t="s">
        <v>320</v>
      </c>
      <c r="G31" s="126" t="s">
        <v>321</v>
      </c>
      <c r="H31" s="126" t="s">
        <v>355</v>
      </c>
      <c r="I31" s="126" t="s">
        <v>356</v>
      </c>
      <c r="J31" s="126" t="s">
        <v>331</v>
      </c>
      <c r="K31" s="126"/>
    </row>
    <row r="32" spans="1:11">
      <c r="A32" s="126" t="s">
        <v>332</v>
      </c>
      <c r="B32" s="126" t="s">
        <v>327</v>
      </c>
      <c r="C32" s="126" t="s">
        <v>208</v>
      </c>
      <c r="D32" s="126" t="s">
        <v>209</v>
      </c>
      <c r="E32" s="126" t="s">
        <v>320</v>
      </c>
      <c r="F32" s="126" t="s">
        <v>321</v>
      </c>
      <c r="G32" s="126" t="s">
        <v>331</v>
      </c>
      <c r="H32" s="126" t="s">
        <v>357</v>
      </c>
      <c r="I32" s="126" t="s">
        <v>358</v>
      </c>
      <c r="J32" s="126"/>
    </row>
  </sheetData>
  <phoneticPr fontId="3"/>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AL5" sqref="AL5"/>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1" t="s">
        <v>154</v>
      </c>
      <c r="AL1" s="281"/>
      <c r="AM1" s="281"/>
      <c r="AN1" s="281"/>
    </row>
    <row r="2" spans="1:40" ht="18" customHeight="1">
      <c r="A2" s="62"/>
      <c r="B2" s="63"/>
      <c r="C2" s="63"/>
      <c r="D2" s="63"/>
      <c r="E2" s="63"/>
      <c r="F2" s="63"/>
      <c r="G2" s="63"/>
      <c r="H2" s="63"/>
      <c r="I2" s="63"/>
      <c r="J2" s="63"/>
      <c r="K2" s="63"/>
      <c r="L2" s="63"/>
      <c r="M2" s="288">
        <v>2024</v>
      </c>
      <c r="N2" s="288"/>
      <c r="O2" s="288"/>
      <c r="P2" s="288"/>
      <c r="Q2" s="287" t="s">
        <v>94</v>
      </c>
      <c r="R2" s="287"/>
      <c r="S2" s="288">
        <v>5</v>
      </c>
      <c r="T2" s="288"/>
      <c r="U2" s="287" t="s">
        <v>95</v>
      </c>
      <c r="V2" s="287"/>
      <c r="W2" s="63"/>
      <c r="X2" s="63"/>
      <c r="Y2" s="63"/>
      <c r="Z2" s="62"/>
      <c r="AA2" s="62"/>
      <c r="AC2" s="81"/>
      <c r="AD2" s="63"/>
      <c r="AE2" s="63"/>
      <c r="AF2" s="63"/>
      <c r="AG2" s="63"/>
      <c r="AH2" s="63"/>
      <c r="AI2" s="81" t="s">
        <v>96</v>
      </c>
      <c r="AJ2" s="81"/>
      <c r="AK2" s="282"/>
      <c r="AL2" s="282"/>
      <c r="AM2" s="282"/>
      <c r="AN2" s="2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3" t="s">
        <v>155</v>
      </c>
      <c r="AL3" s="283"/>
      <c r="AM3" s="283"/>
      <c r="AN3" s="28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3"/>
      <c r="AL4" s="283"/>
      <c r="AM4" s="283"/>
      <c r="AN4" s="28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0">
        <v>40</v>
      </c>
      <c r="AI5" s="320"/>
      <c r="AJ5" s="320"/>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4" t="s">
        <v>102</v>
      </c>
      <c r="B7" s="321" t="s">
        <v>103</v>
      </c>
      <c r="C7" s="291" t="s">
        <v>104</v>
      </c>
      <c r="D7" s="286" t="s">
        <v>105</v>
      </c>
      <c r="E7" s="295" t="s">
        <v>106</v>
      </c>
      <c r="F7" s="290" t="s">
        <v>107</v>
      </c>
      <c r="G7" s="290"/>
      <c r="H7" s="290"/>
      <c r="I7" s="290"/>
      <c r="J7" s="290"/>
      <c r="K7" s="290"/>
      <c r="L7" s="290"/>
      <c r="M7" s="290"/>
      <c r="N7" s="290"/>
      <c r="O7" s="290"/>
      <c r="P7" s="290"/>
      <c r="Q7" s="290"/>
      <c r="R7" s="290"/>
      <c r="S7" s="290"/>
      <c r="T7" s="290"/>
      <c r="U7" s="290"/>
      <c r="V7" s="290"/>
      <c r="W7" s="290"/>
      <c r="X7" s="290"/>
      <c r="Y7" s="290"/>
      <c r="Z7" s="290"/>
      <c r="AA7" s="290"/>
      <c r="AB7" s="290"/>
      <c r="AC7" s="290"/>
      <c r="AD7" s="290"/>
      <c r="AE7" s="290"/>
      <c r="AF7" s="290"/>
      <c r="AG7" s="290"/>
      <c r="AH7" s="290"/>
      <c r="AI7" s="290"/>
      <c r="AJ7" s="290"/>
      <c r="AK7" s="284" t="s">
        <v>108</v>
      </c>
      <c r="AL7" s="285" t="s">
        <v>109</v>
      </c>
      <c r="AM7" s="280" t="s">
        <v>110</v>
      </c>
      <c r="AN7" s="280"/>
    </row>
    <row r="8" spans="1:40" ht="15" customHeight="1">
      <c r="A8" s="294"/>
      <c r="B8" s="322"/>
      <c r="C8" s="292"/>
      <c r="D8" s="286"/>
      <c r="E8" s="295"/>
      <c r="F8" s="286" t="s">
        <v>111</v>
      </c>
      <c r="G8" s="286"/>
      <c r="H8" s="286"/>
      <c r="I8" s="286"/>
      <c r="J8" s="286"/>
      <c r="K8" s="286"/>
      <c r="L8" s="286"/>
      <c r="M8" s="286" t="s">
        <v>112</v>
      </c>
      <c r="N8" s="286"/>
      <c r="O8" s="286"/>
      <c r="P8" s="286"/>
      <c r="Q8" s="286"/>
      <c r="R8" s="286"/>
      <c r="S8" s="286"/>
      <c r="T8" s="286" t="s">
        <v>113</v>
      </c>
      <c r="U8" s="286"/>
      <c r="V8" s="286"/>
      <c r="W8" s="286"/>
      <c r="X8" s="286"/>
      <c r="Y8" s="286"/>
      <c r="Z8" s="286"/>
      <c r="AA8" s="286" t="s">
        <v>114</v>
      </c>
      <c r="AB8" s="286"/>
      <c r="AC8" s="286"/>
      <c r="AD8" s="286"/>
      <c r="AE8" s="286"/>
      <c r="AF8" s="286"/>
      <c r="AG8" s="286"/>
      <c r="AH8" s="286" t="s">
        <v>115</v>
      </c>
      <c r="AI8" s="286"/>
      <c r="AJ8" s="286"/>
      <c r="AK8" s="284"/>
      <c r="AL8" s="285"/>
      <c r="AM8" s="280"/>
      <c r="AN8" s="280"/>
    </row>
    <row r="9" spans="1:40" ht="15" customHeight="1">
      <c r="A9" s="294"/>
      <c r="B9" s="323" t="s">
        <v>156</v>
      </c>
      <c r="C9" s="292"/>
      <c r="D9" s="286"/>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4"/>
      <c r="AL9" s="285"/>
      <c r="AM9" s="280"/>
      <c r="AN9" s="280"/>
    </row>
    <row r="10" spans="1:40" ht="15" customHeight="1">
      <c r="A10" s="294"/>
      <c r="B10" s="324"/>
      <c r="C10" s="293"/>
      <c r="D10" s="286"/>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4"/>
      <c r="AL10" s="285"/>
      <c r="AM10" s="280"/>
      <c r="AN10" s="28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8"/>
      <c r="AN11" s="298"/>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8"/>
      <c r="AN12" s="298"/>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8"/>
      <c r="AN13" s="298"/>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8"/>
      <c r="AN14" s="298"/>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8"/>
      <c r="AN15" s="298"/>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8"/>
      <c r="AN16" s="298"/>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8"/>
      <c r="AN17" s="298"/>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8"/>
      <c r="AN18" s="298"/>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8"/>
      <c r="AN19" s="298"/>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8"/>
      <c r="AN20" s="29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8"/>
      <c r="AN21" s="29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8"/>
      <c r="AN22" s="29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8"/>
      <c r="AN23" s="29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8"/>
      <c r="AN24" s="29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8"/>
      <c r="AN25" s="29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8"/>
      <c r="AN26" s="29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8"/>
      <c r="AN27" s="29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8"/>
      <c r="AN28" s="29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8"/>
      <c r="AN29" s="29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8"/>
      <c r="AN30" s="298"/>
    </row>
    <row r="31" spans="1:40" ht="18" customHeight="1">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94"/>
      <c r="AN31" s="294"/>
    </row>
    <row r="32" spans="1:40" ht="18" customHeight="1">
      <c r="A32" s="296" t="s">
        <v>117</v>
      </c>
      <c r="B32" s="296"/>
      <c r="C32" s="296"/>
      <c r="D32" s="296"/>
      <c r="E32" s="297"/>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94"/>
      <c r="AN32" s="294"/>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25"/>
      <c r="B39" s="325"/>
      <c r="C39" s="325"/>
      <c r="D39" s="110">
        <f>IF(S2=1,10,IF(S2=2,11,IF(S2=3,12,S2-3)))</f>
        <v>2</v>
      </c>
      <c r="E39" s="110">
        <f>IF(S2=1,11,IF(S2=2,12,S2-2))</f>
        <v>3</v>
      </c>
      <c r="F39" s="326">
        <f>IF(S2=1,12,S2-1)</f>
        <v>4</v>
      </c>
      <c r="G39" s="326"/>
      <c r="H39" s="326"/>
      <c r="I39" s="286" t="s">
        <v>169</v>
      </c>
      <c r="J39" s="286"/>
      <c r="K39" s="286"/>
      <c r="M39" s="295" t="s">
        <v>170</v>
      </c>
      <c r="N39" s="296"/>
      <c r="O39" s="296"/>
      <c r="P39" s="296"/>
      <c r="Q39" s="296"/>
      <c r="R39" s="296"/>
      <c r="S39" s="296"/>
      <c r="T39" s="296"/>
      <c r="U39" s="296"/>
      <c r="V39" s="296"/>
      <c r="W39" s="296"/>
      <c r="X39" s="296"/>
      <c r="Y39" s="296"/>
      <c r="Z39" s="296"/>
      <c r="AA39" s="296"/>
      <c r="AB39" s="296"/>
      <c r="AC39" s="296"/>
      <c r="AD39" s="296"/>
      <c r="AE39" s="296"/>
      <c r="AF39" s="296"/>
      <c r="AG39" s="296"/>
      <c r="AH39" s="328" t="s">
        <v>171</v>
      </c>
      <c r="AI39" s="329"/>
      <c r="AJ39" s="329"/>
      <c r="AK39" s="329"/>
      <c r="AL39" s="330"/>
      <c r="AM39" s="285" t="s">
        <v>172</v>
      </c>
      <c r="AN39" s="285"/>
    </row>
    <row r="40" spans="1:40" ht="18" customHeight="1">
      <c r="A40" s="285" t="s">
        <v>173</v>
      </c>
      <c r="B40" s="285"/>
      <c r="C40" s="285"/>
      <c r="D40" s="111">
        <v>80</v>
      </c>
      <c r="E40" s="111">
        <v>80</v>
      </c>
      <c r="F40" s="327">
        <v>81</v>
      </c>
      <c r="G40" s="327"/>
      <c r="H40" s="327"/>
      <c r="I40" s="295">
        <f>SUM(D40:F40)</f>
        <v>241</v>
      </c>
      <c r="J40" s="296"/>
      <c r="K40" s="297"/>
      <c r="M40" s="315" t="s">
        <v>174</v>
      </c>
      <c r="N40" s="291" t="s">
        <v>175</v>
      </c>
      <c r="O40" s="309"/>
      <c r="P40" s="310"/>
      <c r="Q40" s="303" t="s">
        <v>176</v>
      </c>
      <c r="R40" s="304"/>
      <c r="S40" s="304"/>
      <c r="T40" s="304"/>
      <c r="U40" s="304"/>
      <c r="V40" s="304"/>
      <c r="W40" s="304"/>
      <c r="X40" s="304"/>
      <c r="Y40" s="304"/>
      <c r="Z40" s="304"/>
      <c r="AA40" s="304"/>
      <c r="AB40" s="304"/>
      <c r="AC40" s="304"/>
      <c r="AD40" s="304"/>
      <c r="AE40" s="304"/>
      <c r="AF40" s="304"/>
      <c r="AG40" s="305"/>
      <c r="AH40" s="302">
        <f>SUM(F32:AJ32)</f>
        <v>490</v>
      </c>
      <c r="AI40" s="284"/>
      <c r="AJ40" s="130" t="s">
        <v>177</v>
      </c>
      <c r="AK40" s="302">
        <f>ROUNDUP(AH40/450,0)</f>
        <v>2</v>
      </c>
      <c r="AL40" s="284"/>
      <c r="AM40" s="286">
        <f>MIN(AH40:AK42)</f>
        <v>1</v>
      </c>
      <c r="AN40" s="286"/>
    </row>
    <row r="41" spans="1:40" ht="18" customHeight="1">
      <c r="A41" s="285" t="s">
        <v>178</v>
      </c>
      <c r="B41" s="285"/>
      <c r="C41" s="285"/>
      <c r="D41" s="111">
        <v>10</v>
      </c>
      <c r="E41" s="111">
        <v>15</v>
      </c>
      <c r="F41" s="327">
        <v>14</v>
      </c>
      <c r="G41" s="327"/>
      <c r="H41" s="327"/>
      <c r="I41" s="295">
        <f>SUM(D41:H41)*0.1</f>
        <v>3.9000000000000004</v>
      </c>
      <c r="J41" s="296"/>
      <c r="K41" s="297"/>
      <c r="M41" s="316"/>
      <c r="N41" s="292"/>
      <c r="O41" s="311"/>
      <c r="P41" s="312"/>
      <c r="Q41" s="306" t="s">
        <v>179</v>
      </c>
      <c r="R41" s="307"/>
      <c r="S41" s="307"/>
      <c r="T41" s="307"/>
      <c r="U41" s="307"/>
      <c r="V41" s="307"/>
      <c r="W41" s="307"/>
      <c r="X41" s="307"/>
      <c r="Y41" s="307"/>
      <c r="Z41" s="307"/>
      <c r="AA41" s="307"/>
      <c r="AB41" s="307"/>
      <c r="AC41" s="307"/>
      <c r="AD41" s="307"/>
      <c r="AE41" s="307"/>
      <c r="AF41" s="307"/>
      <c r="AG41" s="308"/>
      <c r="AH41" s="295">
        <f>COUNTA(B12:B30)</f>
        <v>9</v>
      </c>
      <c r="AI41" s="296"/>
      <c r="AJ41" s="136" t="s">
        <v>180</v>
      </c>
      <c r="AK41" s="302">
        <f>ROUNDUP(AH41/10,0)</f>
        <v>1</v>
      </c>
      <c r="AL41" s="284"/>
      <c r="AM41" s="286"/>
      <c r="AN41" s="286"/>
    </row>
    <row r="42" spans="1:40" ht="18" customHeight="1">
      <c r="A42" s="286" t="s">
        <v>169</v>
      </c>
      <c r="B42" s="286"/>
      <c r="C42" s="286"/>
      <c r="D42" s="75">
        <f>D40+D41*0.1</f>
        <v>81</v>
      </c>
      <c r="E42" s="75">
        <f>E40+E41*0.1</f>
        <v>81.5</v>
      </c>
      <c r="F42" s="295">
        <f t="shared" ref="F42" si="3">F40+F41*0.1</f>
        <v>82.4</v>
      </c>
      <c r="G42" s="296"/>
      <c r="H42" s="297"/>
      <c r="I42" s="295">
        <f>SUM(D42:H42)</f>
        <v>244.9</v>
      </c>
      <c r="J42" s="296"/>
      <c r="K42" s="297"/>
      <c r="M42" s="317"/>
      <c r="N42" s="293"/>
      <c r="O42" s="313"/>
      <c r="P42" s="314"/>
      <c r="Q42" s="306" t="s">
        <v>181</v>
      </c>
      <c r="R42" s="307"/>
      <c r="S42" s="307"/>
      <c r="T42" s="307"/>
      <c r="U42" s="307"/>
      <c r="V42" s="307"/>
      <c r="W42" s="307"/>
      <c r="X42" s="307"/>
      <c r="Y42" s="307"/>
      <c r="Z42" s="307"/>
      <c r="AA42" s="307"/>
      <c r="AB42" s="307"/>
      <c r="AC42" s="307"/>
      <c r="AD42" s="307"/>
      <c r="AE42" s="307"/>
      <c r="AF42" s="307"/>
      <c r="AG42" s="308"/>
      <c r="AH42" s="302">
        <f>ROUNDDOWN(I44,1)</f>
        <v>81.599999999999994</v>
      </c>
      <c r="AI42" s="284"/>
      <c r="AJ42" s="137" t="s">
        <v>180</v>
      </c>
      <c r="AK42" s="302">
        <f>ROUNDUP(IF(X44="",AH42/40,IF(X44="○",AH42/50)),0)</f>
        <v>3</v>
      </c>
      <c r="AL42" s="284"/>
      <c r="AM42" s="286"/>
      <c r="AN42" s="286"/>
    </row>
    <row r="43" spans="1:40" ht="18" customHeight="1">
      <c r="A43" s="62" t="s">
        <v>182</v>
      </c>
      <c r="B43" s="59"/>
      <c r="H43" s="60" t="s">
        <v>183</v>
      </c>
      <c r="M43" s="111"/>
      <c r="N43" s="306" t="s">
        <v>184</v>
      </c>
      <c r="O43" s="307"/>
      <c r="P43" s="307"/>
      <c r="Q43" s="307"/>
      <c r="R43" s="307"/>
      <c r="S43" s="307"/>
      <c r="T43" s="307"/>
      <c r="U43" s="307"/>
      <c r="V43" s="307"/>
      <c r="W43" s="307"/>
      <c r="X43" s="307"/>
      <c r="Y43" s="307"/>
      <c r="Z43" s="307"/>
      <c r="AA43" s="307"/>
      <c r="AB43" s="307"/>
      <c r="AC43" s="307"/>
      <c r="AD43" s="307"/>
      <c r="AE43" s="307"/>
      <c r="AF43" s="307"/>
      <c r="AG43" s="308"/>
      <c r="AH43" s="301"/>
      <c r="AI43" s="301"/>
      <c r="AJ43" s="301"/>
      <c r="AK43" s="301"/>
      <c r="AL43" s="301"/>
      <c r="AM43" s="295" cm="1">
        <f t="array" ref="AM43">ROUNDUP(_xlfn.IFS(AM40&lt;2,1,AND(AM40&lt;=2,AM40&lt;6),AM40-1,AM40&gt;=6,AM40/2*3),1)</f>
        <v>1</v>
      </c>
      <c r="AN43" s="297"/>
    </row>
    <row r="44" spans="1:40" ht="18" customHeight="1">
      <c r="B44" s="62"/>
      <c r="I44" s="286">
        <f>I42/3</f>
        <v>81.63333333333334</v>
      </c>
      <c r="J44" s="286"/>
      <c r="K44" s="286"/>
      <c r="M44" s="114" t="s">
        <v>185</v>
      </c>
      <c r="N44" s="134"/>
      <c r="O44" s="132"/>
      <c r="P44" s="132"/>
      <c r="Q44" s="132"/>
      <c r="R44" s="132"/>
      <c r="S44" s="132"/>
      <c r="T44" s="132"/>
      <c r="U44" s="132"/>
      <c r="V44" s="132"/>
      <c r="W44" s="132"/>
      <c r="X44" s="318"/>
      <c r="Y44" s="319"/>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300" t="s">
        <v>188</v>
      </c>
      <c r="N47" s="300"/>
      <c r="O47" s="300"/>
      <c r="P47" s="300"/>
      <c r="Q47" s="300"/>
      <c r="R47" s="300"/>
      <c r="S47" s="300"/>
      <c r="T47" s="300"/>
      <c r="U47" s="300"/>
      <c r="V47" s="300"/>
      <c r="W47" s="300"/>
      <c r="X47" s="300"/>
      <c r="Y47" s="300"/>
      <c r="Z47" s="300"/>
      <c r="AA47" s="300"/>
      <c r="AB47" s="300"/>
      <c r="AC47" s="300"/>
      <c r="AD47" s="300"/>
      <c r="AE47" s="300"/>
      <c r="AF47" s="300"/>
      <c r="AG47" s="300"/>
      <c r="AH47" s="300"/>
      <c r="AI47" s="300"/>
      <c r="AJ47" s="300"/>
      <c r="AK47" s="300"/>
      <c r="AL47" s="300"/>
      <c r="AM47" s="300"/>
      <c r="AN47" s="300"/>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c r="A50" s="62"/>
      <c r="B50" s="67"/>
      <c r="C50" s="332" t="s">
        <v>157</v>
      </c>
      <c r="D50" s="333"/>
      <c r="E50" s="339" t="str">
        <f>IF(VLOOKUP($AK$1,選択肢!$A$1:$J$32,E55,FALSE)=0,"-",VLOOKUP($AK$1,選択肢!$A$1:$J$32,E55,FALSE))</f>
        <v>サービス提供責任者</v>
      </c>
      <c r="F50" s="339"/>
      <c r="G50" s="339"/>
      <c r="H50" s="339"/>
      <c r="I50" s="332" t="str">
        <f>IF(VLOOKUP($AK$1,選択肢!$A$1:$J$32,I55,FALSE)=0,"-",VLOOKUP($AK$1,選択肢!$A$1:$J$32,I55,FALSE))</f>
        <v>従業者</v>
      </c>
      <c r="J50" s="333"/>
      <c r="K50" s="333"/>
      <c r="L50" s="333"/>
      <c r="M50" s="333"/>
      <c r="N50" s="340"/>
      <c r="O50" s="334"/>
      <c r="P50" s="334"/>
      <c r="Q50" s="334"/>
      <c r="R50" s="334"/>
      <c r="S50" s="334"/>
      <c r="T50" s="334"/>
      <c r="U50" s="334"/>
      <c r="V50" s="334"/>
      <c r="W50" s="334"/>
      <c r="X50" s="334"/>
      <c r="Y50" s="334"/>
      <c r="Z50" s="334"/>
      <c r="AA50" s="334"/>
      <c r="AB50" s="334"/>
      <c r="AC50" s="334"/>
      <c r="AD50" s="334"/>
      <c r="AE50" s="334"/>
      <c r="AF50" s="334"/>
      <c r="AG50" s="334"/>
      <c r="AH50" s="334"/>
      <c r="AI50" s="334"/>
      <c r="AJ50" s="334"/>
      <c r="AK50" s="334"/>
      <c r="AL50" s="334"/>
      <c r="AM50" s="334"/>
      <c r="AN50" s="62"/>
    </row>
    <row r="51" spans="1:40" ht="18" customHeight="1">
      <c r="A51" s="62"/>
      <c r="B51" s="67"/>
      <c r="C51" s="102" t="s">
        <v>190</v>
      </c>
      <c r="D51" s="102" t="s">
        <v>191</v>
      </c>
      <c r="E51" s="101" t="s">
        <v>190</v>
      </c>
      <c r="F51" s="338" t="s">
        <v>191</v>
      </c>
      <c r="G51" s="338"/>
      <c r="H51" s="338"/>
      <c r="I51" s="335" t="s">
        <v>190</v>
      </c>
      <c r="J51" s="336"/>
      <c r="K51" s="337"/>
      <c r="L51" s="335" t="s">
        <v>191</v>
      </c>
      <c r="M51" s="336"/>
      <c r="N51" s="337"/>
      <c r="O51" s="331"/>
      <c r="P51" s="331"/>
      <c r="Q51" s="331"/>
      <c r="R51" s="331"/>
      <c r="S51" s="331"/>
      <c r="T51" s="331"/>
      <c r="U51" s="331"/>
      <c r="V51" s="331"/>
      <c r="W51" s="331"/>
      <c r="X51" s="331"/>
      <c r="Y51" s="331"/>
      <c r="Z51" s="331"/>
      <c r="AA51" s="331"/>
      <c r="AB51" s="331"/>
      <c r="AC51" s="331"/>
      <c r="AD51" s="331"/>
      <c r="AE51" s="331"/>
      <c r="AF51" s="331"/>
      <c r="AG51" s="331"/>
      <c r="AH51" s="331"/>
      <c r="AI51" s="331"/>
      <c r="AJ51" s="331"/>
      <c r="AK51" s="331"/>
      <c r="AL51" s="129"/>
      <c r="AM51" s="129"/>
      <c r="AN51" s="62"/>
    </row>
    <row r="52" spans="1:40" ht="18" customHeight="1">
      <c r="A52" s="62"/>
      <c r="B52" s="75" t="s">
        <v>192</v>
      </c>
      <c r="C52" s="101">
        <f>COUNTIFS($B$11:$B$30,C$50,$C$11:$C$30,"A",$E$11:$E$30,"*")</f>
        <v>1</v>
      </c>
      <c r="D52" s="101">
        <f>COUNTIFS($B$11:$B$30,C$50,$C$11:$C$30,"B",$E$11:$E$30,"*")</f>
        <v>0</v>
      </c>
      <c r="E52" s="101">
        <f>COUNTIFS($B$11:$B$30,E$50,$C$11:$C$30,"A",$E$11:$E$30,"*")</f>
        <v>0</v>
      </c>
      <c r="F52" s="335">
        <f>COUNTIFS($B$11:$B$30,E$50,$C$11:$C$30,"B",$E$11:$E$30,"*")</f>
        <v>1</v>
      </c>
      <c r="G52" s="336"/>
      <c r="H52" s="337"/>
      <c r="I52" s="335">
        <f>COUNTIFS($B$11:$B$30,I$50,$C$11:$C$30,"A",$E$11:$E$30,"*")</f>
        <v>0</v>
      </c>
      <c r="J52" s="336"/>
      <c r="K52" s="337"/>
      <c r="L52" s="335">
        <f>COUNTIFS($B$11:$B$30,I$50,$C$11:$C$30,"B",$E$11:$E$30,"*")</f>
        <v>0</v>
      </c>
      <c r="M52" s="336"/>
      <c r="N52" s="337"/>
      <c r="O52" s="331"/>
      <c r="P52" s="331"/>
      <c r="Q52" s="331"/>
      <c r="R52" s="331"/>
      <c r="S52" s="331"/>
      <c r="T52" s="331"/>
      <c r="U52" s="331"/>
      <c r="V52" s="331"/>
      <c r="W52" s="331"/>
      <c r="X52" s="331"/>
      <c r="Y52" s="331"/>
      <c r="Z52" s="331"/>
      <c r="AA52" s="331"/>
      <c r="AB52" s="331"/>
      <c r="AC52" s="331"/>
      <c r="AD52" s="331"/>
      <c r="AE52" s="331"/>
      <c r="AF52" s="331"/>
      <c r="AG52" s="331"/>
      <c r="AH52" s="331"/>
      <c r="AI52" s="331"/>
      <c r="AJ52" s="331"/>
      <c r="AK52" s="331"/>
      <c r="AL52" s="129"/>
      <c r="AM52" s="129"/>
      <c r="AN52" s="62"/>
    </row>
    <row r="53" spans="1:40" ht="18" customHeight="1">
      <c r="A53" s="62"/>
      <c r="B53" s="82" t="s">
        <v>193</v>
      </c>
      <c r="C53" s="113"/>
      <c r="D53" s="113"/>
      <c r="E53" s="101">
        <f>COUNTIFS($B$11:$B$30,E$50,$C$11:$C$30,"C",$E$11:$E$30,"*")</f>
        <v>1</v>
      </c>
      <c r="F53" s="335">
        <f>COUNTIFS($B$11:$B$30,E$50,$C$11:$C$30,"D",$E$11:$E$30,"*")</f>
        <v>0</v>
      </c>
      <c r="G53" s="336"/>
      <c r="H53" s="337"/>
      <c r="I53" s="335">
        <f>COUNTIFS($B$11:$B$30,I$50,$C$11:$C$30,"C",$E$11:$E$30,"*")</f>
        <v>2</v>
      </c>
      <c r="J53" s="336"/>
      <c r="K53" s="337"/>
      <c r="L53" s="335">
        <f>COUNTIFS($B$11:$B$30,I$50,$C$11:$C$30,"D",$E$11:$E$30,"*")</f>
        <v>5</v>
      </c>
      <c r="M53" s="336"/>
      <c r="N53" s="337"/>
      <c r="O53" s="331"/>
      <c r="P53" s="331"/>
      <c r="Q53" s="331"/>
      <c r="R53" s="331"/>
      <c r="S53" s="331"/>
      <c r="T53" s="331"/>
      <c r="U53" s="331"/>
      <c r="V53" s="331"/>
      <c r="W53" s="331"/>
      <c r="X53" s="331"/>
      <c r="Y53" s="331"/>
      <c r="Z53" s="331"/>
      <c r="AA53" s="331"/>
      <c r="AB53" s="331"/>
      <c r="AC53" s="331"/>
      <c r="AD53" s="331"/>
      <c r="AE53" s="331"/>
      <c r="AF53" s="331"/>
      <c r="AG53" s="331"/>
      <c r="AH53" s="331"/>
      <c r="AI53" s="331"/>
      <c r="AJ53" s="331"/>
      <c r="AK53" s="331"/>
      <c r="AL53" s="129"/>
      <c r="AM53" s="129"/>
      <c r="AN53" s="62"/>
    </row>
    <row r="54" spans="1:40" ht="18" customHeight="1">
      <c r="A54" s="62"/>
      <c r="B54" s="82" t="s">
        <v>194</v>
      </c>
      <c r="C54" s="341"/>
      <c r="D54" s="342"/>
      <c r="E54" s="335">
        <f>IF($AK$3="４週",SUMIFS($AK$11:$AK$30,$B$11:$B$30,E50)/4/$AH$5,IF($AK$3="歴月",SUMIFS($AK$11:$AK$30,$B$11:$B$30,E50)/$AL$5,"記載する期間を選択してください"))</f>
        <v>0</v>
      </c>
      <c r="F54" s="336"/>
      <c r="G54" s="336"/>
      <c r="H54" s="337"/>
      <c r="I54" s="335">
        <f>IF($AK$3="４週",SUMIFS($AK$11:$AK$30,$B$11:$B$30,I50)/4/$AH$5,IF($AK$3="歴月",SUMIFS($AK$11:$AK$30,$B$11:$B$30,I50)/$AL$5,"記載する期間を選択してください"))</f>
        <v>0</v>
      </c>
      <c r="J54" s="336"/>
      <c r="K54" s="336"/>
      <c r="L54" s="336"/>
      <c r="M54" s="336"/>
      <c r="N54" s="337"/>
      <c r="O54" s="331"/>
      <c r="P54" s="331"/>
      <c r="Q54" s="331"/>
      <c r="R54" s="331"/>
      <c r="S54" s="331"/>
      <c r="T54" s="331"/>
      <c r="U54" s="331"/>
      <c r="V54" s="331"/>
      <c r="W54" s="331"/>
      <c r="X54" s="331"/>
      <c r="Y54" s="331"/>
      <c r="Z54" s="331"/>
      <c r="AA54" s="331"/>
      <c r="AB54" s="331"/>
      <c r="AC54" s="331"/>
      <c r="AD54" s="331"/>
      <c r="AE54" s="331"/>
      <c r="AF54" s="331"/>
      <c r="AG54" s="331"/>
      <c r="AH54" s="331"/>
      <c r="AI54" s="331"/>
      <c r="AJ54" s="331"/>
      <c r="AK54" s="331"/>
      <c r="AL54" s="331"/>
      <c r="AM54" s="331"/>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119</v>
      </c>
      <c r="B57" s="86"/>
      <c r="C57" s="86"/>
      <c r="D57" s="86"/>
      <c r="E57" s="86"/>
      <c r="F57" s="86"/>
      <c r="G57" s="86"/>
      <c r="H57" s="68"/>
      <c r="I57" s="68"/>
      <c r="J57" s="68"/>
      <c r="K57" s="68"/>
      <c r="L57" s="68"/>
      <c r="M57" s="68"/>
    </row>
    <row r="58" spans="1:40" s="60" customFormat="1" ht="15" customHeight="1">
      <c r="A58" s="60" t="s">
        <v>120</v>
      </c>
      <c r="B58" s="86"/>
      <c r="C58" s="86"/>
      <c r="D58" s="86"/>
      <c r="E58" s="86"/>
      <c r="F58" s="86"/>
      <c r="G58" s="86"/>
      <c r="H58" s="68"/>
      <c r="I58" s="68"/>
      <c r="J58" s="68"/>
      <c r="K58" s="68"/>
      <c r="L58" s="68"/>
      <c r="M58" s="68"/>
    </row>
    <row r="59" spans="1:40" s="60" customFormat="1" ht="15" customHeight="1">
      <c r="A59" s="60" t="s">
        <v>121</v>
      </c>
      <c r="B59" s="86"/>
      <c r="C59" s="86"/>
      <c r="D59" s="86"/>
      <c r="E59" s="86"/>
      <c r="F59" s="86"/>
      <c r="G59" s="86"/>
      <c r="H59" s="68"/>
      <c r="I59" s="68"/>
      <c r="J59" s="68"/>
      <c r="K59" s="68"/>
      <c r="L59" s="68"/>
      <c r="M59" s="68"/>
    </row>
    <row r="60" spans="1:40" s="60" customFormat="1" ht="15" customHeight="1">
      <c r="A60" s="60" t="s">
        <v>122</v>
      </c>
      <c r="B60" s="86"/>
      <c r="C60" s="86"/>
      <c r="D60" s="86"/>
      <c r="E60" s="86"/>
      <c r="F60" s="86"/>
      <c r="G60" s="86"/>
      <c r="H60" s="68"/>
      <c r="I60" s="68"/>
      <c r="J60" s="68"/>
      <c r="K60" s="68"/>
      <c r="L60" s="68"/>
      <c r="M60" s="68"/>
    </row>
    <row r="61" spans="1:40" ht="15" customHeight="1">
      <c r="A61" s="60" t="s">
        <v>123</v>
      </c>
      <c r="B61" s="94"/>
      <c r="C61" s="60"/>
      <c r="D61" s="60"/>
      <c r="E61" s="60"/>
      <c r="F61" s="60"/>
      <c r="G61" s="60"/>
    </row>
    <row r="62" spans="1:40" ht="15" customHeight="1">
      <c r="A62" s="60" t="s">
        <v>124</v>
      </c>
      <c r="B62" s="94"/>
      <c r="C62" s="60"/>
      <c r="D62" s="60"/>
      <c r="E62" s="60"/>
      <c r="F62" s="60"/>
      <c r="G62" s="60"/>
    </row>
    <row r="63" spans="1:40" ht="15" customHeight="1">
      <c r="A63" s="60"/>
      <c r="B63" s="75" t="s">
        <v>125</v>
      </c>
      <c r="C63" s="286" t="s">
        <v>126</v>
      </c>
      <c r="D63" s="286"/>
      <c r="E63" s="286"/>
      <c r="F63" s="60"/>
      <c r="G63" s="60"/>
    </row>
    <row r="64" spans="1:40" ht="15" customHeight="1">
      <c r="A64" s="60"/>
      <c r="B64" s="97" t="s">
        <v>127</v>
      </c>
      <c r="C64" s="299" t="s">
        <v>128</v>
      </c>
      <c r="D64" s="299"/>
      <c r="E64" s="299"/>
      <c r="F64" s="60"/>
      <c r="G64" s="60"/>
    </row>
    <row r="65" spans="1:7" ht="15" customHeight="1">
      <c r="A65" s="60"/>
      <c r="B65" s="97" t="s">
        <v>129</v>
      </c>
      <c r="C65" s="299" t="s">
        <v>130</v>
      </c>
      <c r="D65" s="299"/>
      <c r="E65" s="299"/>
      <c r="F65" s="60"/>
      <c r="G65" s="60"/>
    </row>
    <row r="66" spans="1:7" ht="15" customHeight="1">
      <c r="A66" s="60"/>
      <c r="B66" s="97" t="s">
        <v>131</v>
      </c>
      <c r="C66" s="299" t="s">
        <v>132</v>
      </c>
      <c r="D66" s="299"/>
      <c r="E66" s="299"/>
      <c r="F66" s="60"/>
      <c r="G66" s="60"/>
    </row>
    <row r="67" spans="1:7" ht="15" customHeight="1">
      <c r="A67" s="60"/>
      <c r="B67" s="97" t="s">
        <v>133</v>
      </c>
      <c r="C67" s="299" t="s">
        <v>134</v>
      </c>
      <c r="D67" s="299"/>
      <c r="E67" s="299"/>
      <c r="F67" s="60"/>
      <c r="G67" s="60"/>
    </row>
    <row r="68" spans="1:7" ht="15" customHeight="1">
      <c r="A68" s="60"/>
      <c r="B68" s="60" t="s">
        <v>135</v>
      </c>
      <c r="C68" s="60"/>
      <c r="D68" s="60"/>
      <c r="E68" s="60"/>
      <c r="F68" s="60"/>
      <c r="G68" s="60"/>
    </row>
    <row r="69" spans="1:7" ht="15" customHeight="1">
      <c r="A69" s="60"/>
      <c r="B69" s="60" t="s">
        <v>136</v>
      </c>
      <c r="C69" s="60"/>
      <c r="D69" s="60"/>
      <c r="E69" s="60"/>
      <c r="F69" s="60"/>
      <c r="G69" s="60"/>
    </row>
    <row r="70" spans="1:7" ht="15" customHeight="1">
      <c r="A70" s="60"/>
      <c r="B70" s="60" t="s">
        <v>137</v>
      </c>
      <c r="C70" s="60"/>
      <c r="D70" s="60"/>
      <c r="E70" s="60"/>
      <c r="F70" s="60"/>
      <c r="G70" s="60"/>
    </row>
    <row r="71" spans="1:7" ht="15" customHeight="1">
      <c r="A71" s="60" t="s">
        <v>138</v>
      </c>
      <c r="B71" s="94"/>
      <c r="C71" s="60"/>
      <c r="D71" s="60"/>
      <c r="E71" s="60"/>
      <c r="F71" s="60"/>
      <c r="G71" s="60"/>
    </row>
    <row r="72" spans="1:7" ht="15" customHeight="1">
      <c r="A72" s="60" t="s">
        <v>139</v>
      </c>
      <c r="B72" s="94"/>
      <c r="C72" s="60"/>
      <c r="D72" s="60"/>
      <c r="E72" s="60"/>
      <c r="F72" s="60"/>
      <c r="G72" s="60"/>
    </row>
    <row r="73" spans="1:7" ht="15" customHeight="1">
      <c r="A73" s="60" t="s">
        <v>140</v>
      </c>
      <c r="B73" s="94"/>
      <c r="C73" s="60"/>
      <c r="D73" s="60"/>
      <c r="E73" s="60"/>
      <c r="F73" s="60"/>
      <c r="G73" s="60"/>
    </row>
    <row r="74" spans="1:7" ht="15" customHeight="1">
      <c r="A74" s="60" t="s">
        <v>141</v>
      </c>
      <c r="B74" s="94"/>
      <c r="C74" s="60"/>
      <c r="D74" s="60"/>
      <c r="E74" s="60"/>
      <c r="F74" s="60"/>
      <c r="G74" s="60"/>
    </row>
    <row r="75" spans="1:7" ht="15" customHeight="1">
      <c r="A75" s="60" t="s">
        <v>142</v>
      </c>
      <c r="B75" s="94"/>
      <c r="C75" s="60"/>
      <c r="D75" s="60"/>
      <c r="E75" s="60"/>
      <c r="F75" s="60"/>
      <c r="G75" s="60"/>
    </row>
    <row r="76" spans="1:7" ht="15" customHeight="1">
      <c r="A76" s="60" t="s">
        <v>143</v>
      </c>
      <c r="B76" s="94"/>
      <c r="C76" s="60"/>
      <c r="D76" s="60"/>
      <c r="E76" s="60"/>
      <c r="F76" s="60"/>
      <c r="G76" s="60"/>
    </row>
    <row r="77" spans="1:7" ht="15" customHeight="1">
      <c r="A77" s="60"/>
      <c r="B77" s="60" t="s">
        <v>144</v>
      </c>
      <c r="C77" s="60"/>
      <c r="D77" s="60"/>
      <c r="E77" s="60"/>
      <c r="F77" s="60"/>
      <c r="G77" s="60"/>
    </row>
    <row r="78" spans="1:7" ht="15" customHeight="1">
      <c r="A78" s="60"/>
      <c r="B78" s="60" t="s">
        <v>145</v>
      </c>
      <c r="C78" s="60"/>
      <c r="D78" s="60"/>
      <c r="E78" s="60"/>
      <c r="F78" s="60"/>
      <c r="G78" s="60"/>
    </row>
    <row r="79" spans="1:7" ht="15" customHeight="1">
      <c r="A79" s="60" t="s">
        <v>146</v>
      </c>
      <c r="B79" s="94"/>
      <c r="C79" s="60"/>
      <c r="D79" s="60"/>
      <c r="E79" s="60"/>
      <c r="F79" s="60"/>
      <c r="G79" s="60"/>
    </row>
    <row r="80" spans="1:7" ht="15" customHeight="1">
      <c r="A80" s="60" t="s">
        <v>147</v>
      </c>
      <c r="B80" s="94"/>
      <c r="C80" s="60"/>
      <c r="D80" s="60"/>
      <c r="E80" s="60"/>
      <c r="F80" s="60"/>
      <c r="G80" s="60"/>
    </row>
    <row r="81" spans="1:7" ht="15" customHeight="1">
      <c r="A81" s="60" t="s">
        <v>148</v>
      </c>
      <c r="B81" s="94"/>
      <c r="C81" s="60"/>
      <c r="D81" s="60"/>
      <c r="E81" s="60"/>
      <c r="F81" s="60"/>
      <c r="G81" s="60"/>
    </row>
    <row r="82" spans="1:7" ht="15" customHeight="1">
      <c r="A82" s="60" t="s">
        <v>149</v>
      </c>
      <c r="B82" s="94"/>
      <c r="C82" s="60"/>
      <c r="D82" s="60"/>
      <c r="E82" s="60"/>
      <c r="F82" s="60"/>
      <c r="G82" s="60"/>
    </row>
    <row r="83" spans="1:7" ht="15" customHeight="1">
      <c r="A83" s="60" t="s">
        <v>150</v>
      </c>
      <c r="B83" s="94"/>
      <c r="C83" s="60"/>
      <c r="D83" s="60"/>
      <c r="E83" s="60"/>
      <c r="F83" s="60"/>
      <c r="G83" s="60"/>
    </row>
    <row r="84" spans="1:7" ht="15" customHeight="1">
      <c r="A84" s="60" t="s">
        <v>151</v>
      </c>
      <c r="B84" s="94"/>
      <c r="C84" s="60"/>
      <c r="D84" s="60"/>
      <c r="E84" s="60"/>
      <c r="F84" s="60"/>
      <c r="G84" s="60"/>
    </row>
    <row r="85" spans="1:7" ht="15" customHeight="1">
      <c r="A85" s="60" t="s">
        <v>152</v>
      </c>
      <c r="B85" s="94"/>
      <c r="C85" s="60"/>
      <c r="D85" s="60"/>
      <c r="E85" s="60"/>
      <c r="F85" s="60"/>
      <c r="G85" s="60"/>
    </row>
    <row r="86" spans="1:7" ht="15" customHeight="1">
      <c r="A86" s="60" t="s">
        <v>153</v>
      </c>
      <c r="B86" s="94"/>
      <c r="C86" s="60"/>
      <c r="D86" s="60"/>
      <c r="E86" s="60"/>
      <c r="F86" s="60"/>
      <c r="G86" s="60"/>
    </row>
  </sheetData>
  <mergeCells count="134">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AB57" sqref="AB57"/>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1" t="s">
        <v>195</v>
      </c>
      <c r="AL1" s="281"/>
      <c r="AM1" s="281"/>
      <c r="AN1" s="281"/>
    </row>
    <row r="2" spans="1:40" ht="18" customHeight="1">
      <c r="A2" s="62"/>
      <c r="B2" s="63"/>
      <c r="C2" s="63"/>
      <c r="D2" s="63"/>
      <c r="E2" s="63"/>
      <c r="F2" s="63"/>
      <c r="G2" s="63"/>
      <c r="H2" s="63"/>
      <c r="I2" s="63"/>
      <c r="J2" s="63"/>
      <c r="K2" s="63"/>
      <c r="L2" s="63"/>
      <c r="M2" s="288">
        <v>2024</v>
      </c>
      <c r="N2" s="288"/>
      <c r="O2" s="288"/>
      <c r="P2" s="288"/>
      <c r="Q2" s="287" t="s">
        <v>94</v>
      </c>
      <c r="R2" s="287"/>
      <c r="S2" s="288">
        <v>5</v>
      </c>
      <c r="T2" s="288"/>
      <c r="U2" s="287" t="s">
        <v>95</v>
      </c>
      <c r="V2" s="287"/>
      <c r="W2" s="63"/>
      <c r="X2" s="63"/>
      <c r="Y2" s="63"/>
      <c r="Z2" s="62"/>
      <c r="AA2" s="62"/>
      <c r="AC2" s="81"/>
      <c r="AD2" s="63"/>
      <c r="AE2" s="63"/>
      <c r="AF2" s="63"/>
      <c r="AG2" s="63"/>
      <c r="AH2" s="63"/>
      <c r="AI2" s="81" t="s">
        <v>96</v>
      </c>
      <c r="AJ2" s="81"/>
      <c r="AK2" s="282"/>
      <c r="AL2" s="282"/>
      <c r="AM2" s="282"/>
      <c r="AN2" s="2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3" t="s">
        <v>155</v>
      </c>
      <c r="AL3" s="283"/>
      <c r="AM3" s="283"/>
      <c r="AN3" s="28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3"/>
      <c r="AL4" s="283"/>
      <c r="AM4" s="283"/>
      <c r="AN4" s="28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0">
        <v>40</v>
      </c>
      <c r="AI5" s="320"/>
      <c r="AJ5" s="320"/>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4" t="s">
        <v>102</v>
      </c>
      <c r="B7" s="321" t="s">
        <v>103</v>
      </c>
      <c r="C7" s="291" t="s">
        <v>104</v>
      </c>
      <c r="D7" s="286" t="s">
        <v>105</v>
      </c>
      <c r="E7" s="295" t="s">
        <v>106</v>
      </c>
      <c r="F7" s="290" t="s">
        <v>107</v>
      </c>
      <c r="G7" s="290"/>
      <c r="H7" s="290"/>
      <c r="I7" s="290"/>
      <c r="J7" s="290"/>
      <c r="K7" s="290"/>
      <c r="L7" s="290"/>
      <c r="M7" s="290"/>
      <c r="N7" s="290"/>
      <c r="O7" s="290"/>
      <c r="P7" s="290"/>
      <c r="Q7" s="290"/>
      <c r="R7" s="290"/>
      <c r="S7" s="290"/>
      <c r="T7" s="290"/>
      <c r="U7" s="290"/>
      <c r="V7" s="290"/>
      <c r="W7" s="290"/>
      <c r="X7" s="290"/>
      <c r="Y7" s="290"/>
      <c r="Z7" s="290"/>
      <c r="AA7" s="290"/>
      <c r="AB7" s="290"/>
      <c r="AC7" s="290"/>
      <c r="AD7" s="290"/>
      <c r="AE7" s="290"/>
      <c r="AF7" s="290"/>
      <c r="AG7" s="290"/>
      <c r="AH7" s="290"/>
      <c r="AI7" s="290"/>
      <c r="AJ7" s="290"/>
      <c r="AK7" s="284" t="s">
        <v>108</v>
      </c>
      <c r="AL7" s="285" t="s">
        <v>109</v>
      </c>
      <c r="AM7" s="280" t="s">
        <v>110</v>
      </c>
      <c r="AN7" s="280"/>
    </row>
    <row r="8" spans="1:40" ht="15" customHeight="1">
      <c r="A8" s="294"/>
      <c r="B8" s="322"/>
      <c r="C8" s="292"/>
      <c r="D8" s="286"/>
      <c r="E8" s="295"/>
      <c r="F8" s="286" t="s">
        <v>111</v>
      </c>
      <c r="G8" s="286"/>
      <c r="H8" s="286"/>
      <c r="I8" s="286"/>
      <c r="J8" s="286"/>
      <c r="K8" s="286"/>
      <c r="L8" s="286"/>
      <c r="M8" s="286" t="s">
        <v>112</v>
      </c>
      <c r="N8" s="286"/>
      <c r="O8" s="286"/>
      <c r="P8" s="286"/>
      <c r="Q8" s="286"/>
      <c r="R8" s="286"/>
      <c r="S8" s="286"/>
      <c r="T8" s="286" t="s">
        <v>113</v>
      </c>
      <c r="U8" s="286"/>
      <c r="V8" s="286"/>
      <c r="W8" s="286"/>
      <c r="X8" s="286"/>
      <c r="Y8" s="286"/>
      <c r="Z8" s="286"/>
      <c r="AA8" s="286" t="s">
        <v>114</v>
      </c>
      <c r="AB8" s="286"/>
      <c r="AC8" s="286"/>
      <c r="AD8" s="286"/>
      <c r="AE8" s="286"/>
      <c r="AF8" s="286"/>
      <c r="AG8" s="286"/>
      <c r="AH8" s="286" t="s">
        <v>115</v>
      </c>
      <c r="AI8" s="286"/>
      <c r="AJ8" s="286"/>
      <c r="AK8" s="284"/>
      <c r="AL8" s="285"/>
      <c r="AM8" s="280"/>
      <c r="AN8" s="280"/>
    </row>
    <row r="9" spans="1:40" ht="15" customHeight="1">
      <c r="A9" s="294"/>
      <c r="B9" s="323" t="s">
        <v>156</v>
      </c>
      <c r="C9" s="292"/>
      <c r="D9" s="286"/>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4"/>
      <c r="AL9" s="285"/>
      <c r="AM9" s="280"/>
      <c r="AN9" s="280"/>
    </row>
    <row r="10" spans="1:40" ht="15" customHeight="1">
      <c r="A10" s="294"/>
      <c r="B10" s="324"/>
      <c r="C10" s="293"/>
      <c r="D10" s="286"/>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4"/>
      <c r="AL10" s="285"/>
      <c r="AM10" s="280"/>
      <c r="AN10" s="28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8"/>
      <c r="AN11" s="298"/>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8"/>
      <c r="AN12" s="298"/>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8"/>
      <c r="AN13" s="298"/>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8"/>
      <c r="AN14" s="298"/>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8"/>
      <c r="AN15" s="298"/>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8"/>
      <c r="AN16" s="298"/>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8"/>
      <c r="AN17" s="298"/>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8"/>
      <c r="AN18" s="298"/>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8"/>
      <c r="AN19" s="298"/>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8"/>
      <c r="AN20" s="29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8"/>
      <c r="AN21" s="29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8"/>
      <c r="AN22" s="29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8"/>
      <c r="AN23" s="29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8"/>
      <c r="AN24" s="29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8"/>
      <c r="AN25" s="29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8"/>
      <c r="AN26" s="29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8"/>
      <c r="AN27" s="29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8"/>
      <c r="AN28" s="29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8"/>
      <c r="AN29" s="29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8"/>
      <c r="AN30" s="298"/>
    </row>
    <row r="31" spans="1:40" ht="18" customHeight="1">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94"/>
      <c r="AN31" s="294"/>
    </row>
    <row r="32" spans="1:40" ht="18" customHeight="1">
      <c r="A32" s="296" t="s">
        <v>117</v>
      </c>
      <c r="B32" s="296"/>
      <c r="C32" s="296"/>
      <c r="D32" s="296"/>
      <c r="E32" s="297"/>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94"/>
      <c r="AN32" s="294"/>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25"/>
      <c r="B39" s="325"/>
      <c r="C39" s="325"/>
      <c r="D39" s="110">
        <f>IF(S2=1,10,IF(S2=2,11,IF(S2=3,12,S2-3)))</f>
        <v>2</v>
      </c>
      <c r="E39" s="110">
        <f>IF(S2=1,11,IF(S2=2,12,S2-2))</f>
        <v>3</v>
      </c>
      <c r="F39" s="326">
        <f>IF(S2=1,12,S2-1)</f>
        <v>4</v>
      </c>
      <c r="G39" s="326"/>
      <c r="H39" s="326"/>
      <c r="I39" s="286" t="s">
        <v>169</v>
      </c>
      <c r="J39" s="286"/>
      <c r="K39" s="286"/>
      <c r="M39" s="295" t="s">
        <v>170</v>
      </c>
      <c r="N39" s="296"/>
      <c r="O39" s="296"/>
      <c r="P39" s="296"/>
      <c r="Q39" s="296"/>
      <c r="R39" s="296"/>
      <c r="S39" s="296"/>
      <c r="T39" s="296"/>
      <c r="U39" s="296"/>
      <c r="V39" s="296"/>
      <c r="W39" s="296"/>
      <c r="X39" s="296"/>
      <c r="Y39" s="296"/>
      <c r="Z39" s="296"/>
      <c r="AA39" s="296"/>
      <c r="AB39" s="296"/>
      <c r="AC39" s="296"/>
      <c r="AD39" s="296"/>
      <c r="AE39" s="296"/>
      <c r="AF39" s="296"/>
      <c r="AG39" s="296"/>
      <c r="AH39" s="328" t="s">
        <v>171</v>
      </c>
      <c r="AI39" s="329"/>
      <c r="AJ39" s="329"/>
      <c r="AK39" s="329"/>
      <c r="AL39" s="330"/>
      <c r="AM39" s="285" t="s">
        <v>172</v>
      </c>
      <c r="AN39" s="285"/>
    </row>
    <row r="40" spans="1:40" ht="18" customHeight="1">
      <c r="A40" s="285" t="s">
        <v>196</v>
      </c>
      <c r="B40" s="285"/>
      <c r="C40" s="285"/>
      <c r="D40" s="111">
        <v>80</v>
      </c>
      <c r="E40" s="111">
        <v>80</v>
      </c>
      <c r="F40" s="327">
        <v>81</v>
      </c>
      <c r="G40" s="327"/>
      <c r="H40" s="327"/>
      <c r="I40" s="286">
        <f>SUM(D40:F40)</f>
        <v>241</v>
      </c>
      <c r="J40" s="286"/>
      <c r="K40" s="286"/>
      <c r="M40" s="315" t="s">
        <v>174</v>
      </c>
      <c r="N40" s="291" t="s">
        <v>175</v>
      </c>
      <c r="O40" s="309"/>
      <c r="P40" s="310"/>
      <c r="Q40" s="303" t="s">
        <v>197</v>
      </c>
      <c r="R40" s="304"/>
      <c r="S40" s="304"/>
      <c r="T40" s="304"/>
      <c r="U40" s="304"/>
      <c r="V40" s="304"/>
      <c r="W40" s="304"/>
      <c r="X40" s="304"/>
      <c r="Y40" s="304"/>
      <c r="Z40" s="304"/>
      <c r="AA40" s="304"/>
      <c r="AB40" s="304"/>
      <c r="AC40" s="304"/>
      <c r="AD40" s="304"/>
      <c r="AE40" s="304"/>
      <c r="AF40" s="304"/>
      <c r="AG40" s="305"/>
      <c r="AH40" s="302">
        <f>SUM(F32:AJ32)</f>
        <v>500</v>
      </c>
      <c r="AI40" s="284"/>
      <c r="AJ40" s="130" t="s">
        <v>177</v>
      </c>
      <c r="AK40" s="302">
        <f>ROUNDUP(AH40/1000,0)</f>
        <v>1</v>
      </c>
      <c r="AL40" s="284"/>
      <c r="AM40" s="321">
        <f>MIN(AH40:AK42)</f>
        <v>1</v>
      </c>
      <c r="AN40" s="347"/>
    </row>
    <row r="41" spans="1:40" ht="18" customHeight="1">
      <c r="A41" s="343"/>
      <c r="B41" s="343"/>
      <c r="C41" s="343"/>
      <c r="D41" s="67"/>
      <c r="E41" s="67"/>
      <c r="F41" s="115"/>
      <c r="G41" s="115"/>
      <c r="H41" s="114" t="s">
        <v>198</v>
      </c>
      <c r="I41" s="115"/>
      <c r="J41" s="115"/>
      <c r="K41" s="115"/>
      <c r="L41" s="116"/>
      <c r="M41" s="316"/>
      <c r="N41" s="292"/>
      <c r="O41" s="311"/>
      <c r="P41" s="312"/>
      <c r="Q41" s="306" t="s">
        <v>199</v>
      </c>
      <c r="R41" s="307"/>
      <c r="S41" s="307"/>
      <c r="T41" s="307"/>
      <c r="U41" s="307"/>
      <c r="V41" s="307"/>
      <c r="W41" s="307"/>
      <c r="X41" s="307"/>
      <c r="Y41" s="307"/>
      <c r="Z41" s="307"/>
      <c r="AA41" s="307"/>
      <c r="AB41" s="307"/>
      <c r="AC41" s="307"/>
      <c r="AD41" s="307"/>
      <c r="AE41" s="307"/>
      <c r="AF41" s="307"/>
      <c r="AG41" s="308"/>
      <c r="AH41" s="295">
        <f>COUNTA(B12:B30)</f>
        <v>9</v>
      </c>
      <c r="AI41" s="297"/>
      <c r="AJ41" s="136" t="s">
        <v>180</v>
      </c>
      <c r="AK41" s="302">
        <f>ROUNDUP(AH41/20,0)</f>
        <v>1</v>
      </c>
      <c r="AL41" s="284"/>
      <c r="AM41" s="322"/>
      <c r="AN41" s="348"/>
    </row>
    <row r="42" spans="1:40" ht="18" customHeight="1">
      <c r="B42" s="59"/>
      <c r="I42" s="286">
        <f>I40/3</f>
        <v>80.333333333333329</v>
      </c>
      <c r="J42" s="286"/>
      <c r="K42" s="286"/>
      <c r="M42" s="317"/>
      <c r="N42" s="293"/>
      <c r="O42" s="313"/>
      <c r="P42" s="314"/>
      <c r="Q42" s="306" t="s">
        <v>200</v>
      </c>
      <c r="R42" s="307"/>
      <c r="S42" s="307"/>
      <c r="T42" s="307"/>
      <c r="U42" s="307"/>
      <c r="V42" s="307"/>
      <c r="W42" s="307"/>
      <c r="X42" s="307"/>
      <c r="Y42" s="307"/>
      <c r="Z42" s="307"/>
      <c r="AA42" s="307"/>
      <c r="AB42" s="307"/>
      <c r="AC42" s="307"/>
      <c r="AD42" s="307"/>
      <c r="AE42" s="307"/>
      <c r="AF42" s="307"/>
      <c r="AG42" s="308"/>
      <c r="AH42" s="302">
        <f>ROUNDDOWN(I42,1)</f>
        <v>80.3</v>
      </c>
      <c r="AI42" s="284"/>
      <c r="AJ42" s="137" t="s">
        <v>180</v>
      </c>
      <c r="AK42" s="302">
        <f>ROUNDUP(AH42/10,0)</f>
        <v>9</v>
      </c>
      <c r="AL42" s="284"/>
      <c r="AM42" s="349"/>
      <c r="AN42" s="350"/>
    </row>
    <row r="43" spans="1:40" ht="18" customHeight="1">
      <c r="B43" s="59"/>
      <c r="I43" s="67"/>
      <c r="J43" s="67"/>
      <c r="K43" s="67"/>
      <c r="M43" s="111"/>
      <c r="N43" s="306" t="s">
        <v>184</v>
      </c>
      <c r="O43" s="307"/>
      <c r="P43" s="307"/>
      <c r="Q43" s="307"/>
      <c r="R43" s="307"/>
      <c r="S43" s="307"/>
      <c r="T43" s="307"/>
      <c r="U43" s="307"/>
      <c r="V43" s="307"/>
      <c r="W43" s="307"/>
      <c r="X43" s="307"/>
      <c r="Y43" s="307"/>
      <c r="Z43" s="307"/>
      <c r="AA43" s="307"/>
      <c r="AB43" s="307"/>
      <c r="AC43" s="307"/>
      <c r="AD43" s="307"/>
      <c r="AE43" s="307"/>
      <c r="AF43" s="307"/>
      <c r="AG43" s="308"/>
      <c r="AH43" s="344"/>
      <c r="AI43" s="345"/>
      <c r="AJ43" s="345"/>
      <c r="AK43" s="345"/>
      <c r="AL43" s="346"/>
      <c r="AM43" s="295" cm="1">
        <f t="array" ref="AM43">ROUNDUP(_xlfn.IFS(AM40&lt;2,1,AND(AM40&lt;=2,AM40&lt;6),AM40-1,AM40&gt;=6,AM40/2*3),1)</f>
        <v>1</v>
      </c>
      <c r="AN43" s="297"/>
    </row>
    <row r="44" spans="1:40" ht="18" customHeight="1">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c r="A47" s="62"/>
      <c r="B47" s="67"/>
      <c r="C47" s="332" t="str">
        <f>IF(VLOOKUP($AK$1,選択肢!$A$1:$J$32,C52,FALSE)=0,"-",VLOOKUP($AK$1,選択肢!$A$1:$J$32,C52,FALSE))</f>
        <v>管理者</v>
      </c>
      <c r="D47" s="333"/>
      <c r="E47" s="339" t="str">
        <f>IF(VLOOKUP($AK$1,選択肢!$A$1:$J$32,E52,FALSE)=0,"-",VLOOKUP($AK$1,選択肢!$A$1:$J$32,E52,FALSE))</f>
        <v>サービス提供責任者</v>
      </c>
      <c r="F47" s="339"/>
      <c r="G47" s="339"/>
      <c r="H47" s="339"/>
      <c r="I47" s="332" t="str">
        <f>IF(VLOOKUP($AK$1,選択肢!$A$1:$J$32,I52,FALSE)=0,"-",VLOOKUP($AK$1,選択肢!$A$1:$J$32,I52,FALSE))</f>
        <v>従業者</v>
      </c>
      <c r="J47" s="333"/>
      <c r="K47" s="333"/>
      <c r="L47" s="333"/>
      <c r="M47" s="333"/>
      <c r="N47" s="340"/>
      <c r="O47" s="334"/>
      <c r="P47" s="334"/>
      <c r="Q47" s="334"/>
      <c r="R47" s="334"/>
      <c r="S47" s="334"/>
      <c r="T47" s="334"/>
      <c r="U47" s="334"/>
      <c r="V47" s="334"/>
      <c r="W47" s="334"/>
      <c r="X47" s="334"/>
      <c r="Y47" s="334"/>
      <c r="Z47" s="334"/>
      <c r="AA47" s="334"/>
      <c r="AB47" s="334"/>
      <c r="AC47" s="334"/>
      <c r="AD47" s="334"/>
      <c r="AE47" s="334"/>
      <c r="AF47" s="334"/>
      <c r="AG47" s="334"/>
      <c r="AH47" s="334"/>
      <c r="AI47" s="334"/>
      <c r="AJ47" s="334"/>
      <c r="AK47" s="334"/>
      <c r="AL47" s="334"/>
      <c r="AM47" s="334"/>
      <c r="AN47" s="62"/>
    </row>
    <row r="48" spans="1:40" ht="18" customHeight="1">
      <c r="A48" s="62"/>
      <c r="B48" s="67"/>
      <c r="C48" s="102" t="s">
        <v>190</v>
      </c>
      <c r="D48" s="102" t="s">
        <v>191</v>
      </c>
      <c r="E48" s="101" t="s">
        <v>190</v>
      </c>
      <c r="F48" s="338" t="s">
        <v>191</v>
      </c>
      <c r="G48" s="338"/>
      <c r="H48" s="338"/>
      <c r="I48" s="335" t="s">
        <v>190</v>
      </c>
      <c r="J48" s="336"/>
      <c r="K48" s="337"/>
      <c r="L48" s="335" t="s">
        <v>191</v>
      </c>
      <c r="M48" s="336"/>
      <c r="N48" s="337"/>
      <c r="O48" s="331"/>
      <c r="P48" s="331"/>
      <c r="Q48" s="331"/>
      <c r="R48" s="331"/>
      <c r="S48" s="331"/>
      <c r="T48" s="331"/>
      <c r="U48" s="331"/>
      <c r="V48" s="331"/>
      <c r="W48" s="331"/>
      <c r="X48" s="331"/>
      <c r="Y48" s="331"/>
      <c r="Z48" s="331"/>
      <c r="AA48" s="331"/>
      <c r="AB48" s="331"/>
      <c r="AC48" s="331"/>
      <c r="AD48" s="331"/>
      <c r="AE48" s="331"/>
      <c r="AF48" s="331"/>
      <c r="AG48" s="331"/>
      <c r="AH48" s="331"/>
      <c r="AI48" s="331"/>
      <c r="AJ48" s="331"/>
      <c r="AK48" s="331"/>
      <c r="AL48" s="129"/>
      <c r="AM48" s="129"/>
      <c r="AN48" s="62"/>
    </row>
    <row r="49" spans="1:40" ht="18" customHeight="1">
      <c r="A49" s="62"/>
      <c r="B49" s="75" t="s">
        <v>192</v>
      </c>
      <c r="C49" s="101">
        <f>COUNTIFS($B$11:$B$30,C$47,$C$11:$C$30,"A",$E$11:$E$30,"*")</f>
        <v>1</v>
      </c>
      <c r="D49" s="101">
        <f>COUNTIFS($B$11:$B$30,C$47,$C$11:$C$30,"B",$E$11:$E$30,"*")</f>
        <v>0</v>
      </c>
      <c r="E49" s="101">
        <f>COUNTIFS($B$11:$B$30,E$47,$C$11:$C$30,"A",$E$11:$E$30,"*")</f>
        <v>0</v>
      </c>
      <c r="F49" s="335">
        <f>COUNTIFS($B$11:$B$30,E$47,$C$11:$C$30,"B",$E$11:$E$30,"*")</f>
        <v>1</v>
      </c>
      <c r="G49" s="336"/>
      <c r="H49" s="337"/>
      <c r="I49" s="335">
        <f>COUNTIFS($B$11:$B$30,I$47,$C$11:$C$30,"A",$E$11:$E$30,"*")</f>
        <v>0</v>
      </c>
      <c r="J49" s="336"/>
      <c r="K49" s="337"/>
      <c r="L49" s="335">
        <f>COUNTIFS($B$11:$B$30,I$47,$C$11:$C$30,"B",$E$11:$E$30,"*")</f>
        <v>0</v>
      </c>
      <c r="M49" s="336"/>
      <c r="N49" s="337"/>
      <c r="O49" s="331"/>
      <c r="P49" s="331"/>
      <c r="Q49" s="331"/>
      <c r="R49" s="331"/>
      <c r="S49" s="331"/>
      <c r="T49" s="331"/>
      <c r="U49" s="331"/>
      <c r="V49" s="331"/>
      <c r="W49" s="331"/>
      <c r="X49" s="331"/>
      <c r="Y49" s="331"/>
      <c r="Z49" s="331"/>
      <c r="AA49" s="331"/>
      <c r="AB49" s="331"/>
      <c r="AC49" s="331"/>
      <c r="AD49" s="331"/>
      <c r="AE49" s="331"/>
      <c r="AF49" s="331"/>
      <c r="AG49" s="331"/>
      <c r="AH49" s="331"/>
      <c r="AI49" s="331"/>
      <c r="AJ49" s="331"/>
      <c r="AK49" s="331"/>
      <c r="AL49" s="129"/>
      <c r="AM49" s="129"/>
      <c r="AN49" s="62"/>
    </row>
    <row r="50" spans="1:40" ht="18" customHeight="1">
      <c r="A50" s="62"/>
      <c r="B50" s="82" t="s">
        <v>193</v>
      </c>
      <c r="C50" s="113"/>
      <c r="D50" s="113"/>
      <c r="E50" s="101">
        <f>COUNTIFS($B$11:$B$30,E$47,$C$11:$C$30,"C",$E$11:$E$30,"*")</f>
        <v>1</v>
      </c>
      <c r="F50" s="335">
        <f>COUNTIFS($B$11:$B$30,E$47,$C$11:$C$30,"D",$E$11:$E$30,"*")</f>
        <v>0</v>
      </c>
      <c r="G50" s="336"/>
      <c r="H50" s="337"/>
      <c r="I50" s="335">
        <f>COUNTIFS($B$11:$B$30,I$47,$C$11:$C$30,"C",$E$11:$E$30,"*")</f>
        <v>2</v>
      </c>
      <c r="J50" s="336"/>
      <c r="K50" s="337"/>
      <c r="L50" s="335">
        <f>COUNTIFS($B$11:$B$30,I$47,$C$11:$C$30,"D",$E$11:$E$30,"*")</f>
        <v>5</v>
      </c>
      <c r="M50" s="336"/>
      <c r="N50" s="337"/>
      <c r="O50" s="331"/>
      <c r="P50" s="331"/>
      <c r="Q50" s="331"/>
      <c r="R50" s="331"/>
      <c r="S50" s="331"/>
      <c r="T50" s="331"/>
      <c r="U50" s="331"/>
      <c r="V50" s="331"/>
      <c r="W50" s="331"/>
      <c r="X50" s="331"/>
      <c r="Y50" s="331"/>
      <c r="Z50" s="331"/>
      <c r="AA50" s="331"/>
      <c r="AB50" s="331"/>
      <c r="AC50" s="331"/>
      <c r="AD50" s="331"/>
      <c r="AE50" s="331"/>
      <c r="AF50" s="331"/>
      <c r="AG50" s="331"/>
      <c r="AH50" s="331"/>
      <c r="AI50" s="331"/>
      <c r="AJ50" s="331"/>
      <c r="AK50" s="331"/>
      <c r="AL50" s="129"/>
      <c r="AM50" s="129"/>
      <c r="AN50" s="62"/>
    </row>
    <row r="51" spans="1:40" ht="18" customHeight="1">
      <c r="A51" s="62"/>
      <c r="B51" s="82" t="s">
        <v>194</v>
      </c>
      <c r="C51" s="341"/>
      <c r="D51" s="342"/>
      <c r="E51" s="335">
        <f>IF($AK$3="４週",SUMIFS($AK$11:$AK$30,$B$11:$B$30,E47)/4/$AH$5,IF($AK$3="歴月",SUMIFS($AK$11:$AK$30,$B$11:$B$30,E47)/$AL$5,"記載する期間を選択してください"))</f>
        <v>0</v>
      </c>
      <c r="F51" s="336"/>
      <c r="G51" s="336"/>
      <c r="H51" s="337"/>
      <c r="I51" s="335">
        <f>IF($AK$3="４週",SUMIFS($AK$11:$AK$30,$B$11:$B$30,I47)/4/$AH$5,IF($AK$3="歴月",SUMIFS($AK$11:$AK$30,$B$11:$B$30,I47)/$AL$5,"記載する期間を選択してください"))</f>
        <v>0</v>
      </c>
      <c r="J51" s="336"/>
      <c r="K51" s="336"/>
      <c r="L51" s="336"/>
      <c r="M51" s="336"/>
      <c r="N51" s="337"/>
      <c r="O51" s="331"/>
      <c r="P51" s="331"/>
      <c r="Q51" s="331"/>
      <c r="R51" s="331"/>
      <c r="S51" s="331"/>
      <c r="T51" s="331"/>
      <c r="U51" s="331"/>
      <c r="V51" s="331"/>
      <c r="W51" s="331"/>
      <c r="X51" s="331"/>
      <c r="Y51" s="331"/>
      <c r="Z51" s="331"/>
      <c r="AA51" s="331"/>
      <c r="AB51" s="331"/>
      <c r="AC51" s="331"/>
      <c r="AD51" s="331"/>
      <c r="AE51" s="331"/>
      <c r="AF51" s="331"/>
      <c r="AG51" s="331"/>
      <c r="AH51" s="331"/>
      <c r="AI51" s="331"/>
      <c r="AJ51" s="331"/>
      <c r="AK51" s="331"/>
      <c r="AL51" s="331"/>
      <c r="AM51" s="331"/>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119</v>
      </c>
      <c r="B54" s="86"/>
      <c r="C54" s="86"/>
      <c r="D54" s="86"/>
      <c r="E54" s="86"/>
      <c r="F54" s="86"/>
      <c r="G54" s="86"/>
      <c r="H54" s="68"/>
      <c r="I54" s="68"/>
      <c r="J54" s="68"/>
      <c r="K54" s="68"/>
      <c r="L54" s="68"/>
      <c r="M54" s="68"/>
    </row>
    <row r="55" spans="1:40" s="60" customFormat="1" ht="15" customHeight="1">
      <c r="A55" s="60" t="s">
        <v>120</v>
      </c>
      <c r="B55" s="86"/>
      <c r="C55" s="86"/>
      <c r="D55" s="86"/>
      <c r="E55" s="86"/>
      <c r="F55" s="86"/>
      <c r="G55" s="86"/>
      <c r="H55" s="68"/>
      <c r="I55" s="68"/>
      <c r="J55" s="68"/>
      <c r="K55" s="68"/>
      <c r="L55" s="68"/>
      <c r="M55" s="68"/>
    </row>
    <row r="56" spans="1:40" s="60" customFormat="1" ht="15" customHeight="1">
      <c r="A56" s="60" t="s">
        <v>121</v>
      </c>
      <c r="B56" s="86"/>
      <c r="C56" s="86"/>
      <c r="D56" s="86"/>
      <c r="E56" s="86"/>
      <c r="F56" s="86"/>
      <c r="G56" s="86"/>
      <c r="H56" s="68"/>
      <c r="I56" s="68"/>
      <c r="J56" s="68"/>
      <c r="K56" s="68"/>
      <c r="L56" s="68"/>
      <c r="M56" s="68"/>
    </row>
    <row r="57" spans="1:40" s="60" customFormat="1" ht="15" customHeight="1">
      <c r="A57" s="60" t="s">
        <v>122</v>
      </c>
      <c r="B57" s="86"/>
      <c r="C57" s="86"/>
      <c r="D57" s="86"/>
      <c r="E57" s="86"/>
      <c r="F57" s="86"/>
      <c r="G57" s="86"/>
      <c r="H57" s="68"/>
      <c r="I57" s="68"/>
      <c r="J57" s="68"/>
      <c r="K57" s="68"/>
      <c r="L57" s="68"/>
      <c r="M57" s="68"/>
    </row>
    <row r="58" spans="1:40" ht="15" customHeight="1">
      <c r="A58" s="60" t="s">
        <v>123</v>
      </c>
      <c r="B58" s="94"/>
      <c r="C58" s="60"/>
      <c r="D58" s="60"/>
      <c r="E58" s="60"/>
      <c r="F58" s="60"/>
      <c r="G58" s="60"/>
    </row>
    <row r="59" spans="1:40" ht="15" customHeight="1">
      <c r="A59" s="60" t="s">
        <v>124</v>
      </c>
      <c r="B59" s="94"/>
      <c r="C59" s="60"/>
      <c r="D59" s="60"/>
      <c r="E59" s="60"/>
      <c r="F59" s="60"/>
      <c r="G59" s="60"/>
    </row>
    <row r="60" spans="1:40" ht="15" customHeight="1">
      <c r="A60" s="60"/>
      <c r="B60" s="75" t="s">
        <v>125</v>
      </c>
      <c r="C60" s="286" t="s">
        <v>126</v>
      </c>
      <c r="D60" s="286"/>
      <c r="E60" s="286"/>
      <c r="F60" s="60"/>
      <c r="G60" s="60"/>
    </row>
    <row r="61" spans="1:40" ht="15" customHeight="1">
      <c r="A61" s="60"/>
      <c r="B61" s="97" t="s">
        <v>127</v>
      </c>
      <c r="C61" s="299" t="s">
        <v>128</v>
      </c>
      <c r="D61" s="299"/>
      <c r="E61" s="299"/>
      <c r="F61" s="60"/>
      <c r="G61" s="60"/>
    </row>
    <row r="62" spans="1:40" ht="15" customHeight="1">
      <c r="A62" s="60"/>
      <c r="B62" s="97" t="s">
        <v>129</v>
      </c>
      <c r="C62" s="299" t="s">
        <v>130</v>
      </c>
      <c r="D62" s="299"/>
      <c r="E62" s="299"/>
      <c r="F62" s="60"/>
      <c r="G62" s="60"/>
    </row>
    <row r="63" spans="1:40" ht="15" customHeight="1">
      <c r="A63" s="60"/>
      <c r="B63" s="97" t="s">
        <v>131</v>
      </c>
      <c r="C63" s="299" t="s">
        <v>132</v>
      </c>
      <c r="D63" s="299"/>
      <c r="E63" s="299"/>
      <c r="F63" s="60"/>
      <c r="G63" s="60"/>
    </row>
    <row r="64" spans="1:40" ht="15" customHeight="1">
      <c r="A64" s="60"/>
      <c r="B64" s="97" t="s">
        <v>133</v>
      </c>
      <c r="C64" s="299" t="s">
        <v>134</v>
      </c>
      <c r="D64" s="299"/>
      <c r="E64" s="299"/>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4"/>
      <c r="C68" s="60"/>
      <c r="D68" s="60"/>
      <c r="E68" s="60"/>
      <c r="F68" s="60"/>
      <c r="G68" s="60"/>
    </row>
    <row r="69" spans="1:7" ht="15" customHeight="1">
      <c r="A69" s="60" t="s">
        <v>139</v>
      </c>
      <c r="B69" s="94"/>
      <c r="C69" s="60"/>
      <c r="D69" s="60"/>
      <c r="E69" s="60"/>
      <c r="F69" s="60"/>
      <c r="G69" s="60"/>
    </row>
    <row r="70" spans="1:7" ht="15" customHeight="1">
      <c r="A70" s="60" t="s">
        <v>140</v>
      </c>
      <c r="B70" s="94"/>
      <c r="C70" s="60"/>
      <c r="D70" s="60"/>
      <c r="E70" s="60"/>
      <c r="F70" s="60"/>
      <c r="G70" s="60"/>
    </row>
    <row r="71" spans="1:7" ht="15" customHeight="1">
      <c r="A71" s="60" t="s">
        <v>141</v>
      </c>
      <c r="B71" s="94"/>
      <c r="C71" s="60"/>
      <c r="D71" s="60"/>
      <c r="E71" s="60"/>
      <c r="F71" s="60"/>
      <c r="G71" s="60"/>
    </row>
    <row r="72" spans="1:7" ht="15" customHeight="1">
      <c r="A72" s="60" t="s">
        <v>142</v>
      </c>
      <c r="B72" s="94"/>
      <c r="C72" s="60"/>
      <c r="D72" s="60"/>
      <c r="E72" s="60"/>
      <c r="F72" s="60"/>
      <c r="G72" s="60"/>
    </row>
    <row r="73" spans="1:7" ht="15" customHeight="1">
      <c r="A73" s="60" t="s">
        <v>143</v>
      </c>
      <c r="B73" s="94"/>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4"/>
      <c r="C76" s="60"/>
      <c r="D76" s="60"/>
      <c r="E76" s="60"/>
      <c r="F76" s="60"/>
      <c r="G76" s="60"/>
    </row>
    <row r="77" spans="1:7" ht="15" customHeight="1">
      <c r="A77" s="60" t="s">
        <v>147</v>
      </c>
      <c r="B77" s="94"/>
      <c r="C77" s="60"/>
      <c r="D77" s="60"/>
      <c r="E77" s="60"/>
      <c r="F77" s="60"/>
      <c r="G77" s="60"/>
    </row>
    <row r="78" spans="1:7" ht="15" customHeight="1">
      <c r="A78" s="60" t="s">
        <v>148</v>
      </c>
      <c r="B78" s="94"/>
      <c r="C78" s="60"/>
      <c r="D78" s="60"/>
      <c r="E78" s="60"/>
      <c r="F78" s="60"/>
      <c r="G78" s="60"/>
    </row>
    <row r="79" spans="1:7" ht="15" customHeight="1">
      <c r="A79" s="60" t="s">
        <v>149</v>
      </c>
      <c r="B79" s="94"/>
      <c r="C79" s="60"/>
      <c r="D79" s="60"/>
      <c r="E79" s="60"/>
      <c r="F79" s="60"/>
      <c r="G79" s="60"/>
    </row>
    <row r="80" spans="1:7" ht="15" customHeight="1">
      <c r="A80" s="60" t="s">
        <v>150</v>
      </c>
      <c r="B80" s="94"/>
      <c r="C80" s="60"/>
      <c r="D80" s="60"/>
      <c r="E80" s="60"/>
      <c r="F80" s="60"/>
      <c r="G80" s="60"/>
    </row>
    <row r="81" spans="1:7" ht="15" customHeight="1">
      <c r="A81" s="60" t="s">
        <v>151</v>
      </c>
      <c r="B81" s="94"/>
      <c r="C81" s="60"/>
      <c r="D81" s="60"/>
      <c r="E81" s="60"/>
      <c r="F81" s="60"/>
      <c r="G81" s="60"/>
    </row>
    <row r="82" spans="1:7" ht="15" customHeight="1">
      <c r="A82" s="60" t="s">
        <v>152</v>
      </c>
      <c r="B82" s="94"/>
      <c r="C82" s="60"/>
      <c r="D82" s="60"/>
      <c r="E82" s="60"/>
      <c r="F82" s="60"/>
      <c r="G82" s="60"/>
    </row>
    <row r="83" spans="1:7" ht="15" customHeight="1">
      <c r="A83" s="60" t="s">
        <v>153</v>
      </c>
      <c r="B83" s="94"/>
      <c r="C83" s="60"/>
      <c r="D83" s="60"/>
      <c r="E83" s="60"/>
      <c r="F83" s="60"/>
      <c r="G83" s="60"/>
    </row>
  </sheetData>
  <mergeCells count="127">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AH5" sqref="AH5:AJ5"/>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1" t="s">
        <v>202</v>
      </c>
      <c r="AL1" s="281"/>
      <c r="AM1" s="281"/>
      <c r="AN1" s="281"/>
    </row>
    <row r="2" spans="1:40" ht="18" customHeight="1">
      <c r="A2" s="62"/>
      <c r="B2" s="63"/>
      <c r="C2" s="63"/>
      <c r="D2" s="63"/>
      <c r="E2" s="63"/>
      <c r="F2" s="63"/>
      <c r="G2" s="63"/>
      <c r="H2" s="63"/>
      <c r="I2" s="63"/>
      <c r="J2" s="63"/>
      <c r="K2" s="63"/>
      <c r="L2" s="63"/>
      <c r="M2" s="288">
        <v>2024</v>
      </c>
      <c r="N2" s="288"/>
      <c r="O2" s="288"/>
      <c r="P2" s="288"/>
      <c r="Q2" s="287" t="s">
        <v>94</v>
      </c>
      <c r="R2" s="287"/>
      <c r="S2" s="288">
        <v>5</v>
      </c>
      <c r="T2" s="288"/>
      <c r="U2" s="287" t="s">
        <v>95</v>
      </c>
      <c r="V2" s="287"/>
      <c r="W2" s="63"/>
      <c r="X2" s="63"/>
      <c r="Y2" s="63"/>
      <c r="Z2" s="62"/>
      <c r="AA2" s="62"/>
      <c r="AC2" s="81"/>
      <c r="AD2" s="63"/>
      <c r="AE2" s="63"/>
      <c r="AF2" s="63"/>
      <c r="AG2" s="63"/>
      <c r="AH2" s="63"/>
      <c r="AI2" s="81" t="s">
        <v>96</v>
      </c>
      <c r="AJ2" s="81"/>
      <c r="AK2" s="282"/>
      <c r="AL2" s="282"/>
      <c r="AM2" s="282"/>
      <c r="AN2" s="2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3" t="s">
        <v>155</v>
      </c>
      <c r="AL3" s="283"/>
      <c r="AM3" s="283"/>
      <c r="AN3" s="28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3"/>
      <c r="AL4" s="283"/>
      <c r="AM4" s="283"/>
      <c r="AN4" s="28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0">
        <v>40</v>
      </c>
      <c r="AI5" s="320"/>
      <c r="AJ5" s="320"/>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4" t="s">
        <v>102</v>
      </c>
      <c r="B7" s="321" t="s">
        <v>103</v>
      </c>
      <c r="C7" s="291" t="s">
        <v>104</v>
      </c>
      <c r="D7" s="286" t="s">
        <v>105</v>
      </c>
      <c r="E7" s="295" t="s">
        <v>106</v>
      </c>
      <c r="F7" s="290" t="s">
        <v>107</v>
      </c>
      <c r="G7" s="290"/>
      <c r="H7" s="290"/>
      <c r="I7" s="290"/>
      <c r="J7" s="290"/>
      <c r="K7" s="290"/>
      <c r="L7" s="290"/>
      <c r="M7" s="290"/>
      <c r="N7" s="290"/>
      <c r="O7" s="290"/>
      <c r="P7" s="290"/>
      <c r="Q7" s="290"/>
      <c r="R7" s="290"/>
      <c r="S7" s="290"/>
      <c r="T7" s="290"/>
      <c r="U7" s="290"/>
      <c r="V7" s="290"/>
      <c r="W7" s="290"/>
      <c r="X7" s="290"/>
      <c r="Y7" s="290"/>
      <c r="Z7" s="290"/>
      <c r="AA7" s="290"/>
      <c r="AB7" s="290"/>
      <c r="AC7" s="290"/>
      <c r="AD7" s="290"/>
      <c r="AE7" s="290"/>
      <c r="AF7" s="290"/>
      <c r="AG7" s="290"/>
      <c r="AH7" s="290"/>
      <c r="AI7" s="290"/>
      <c r="AJ7" s="290"/>
      <c r="AK7" s="284" t="s">
        <v>108</v>
      </c>
      <c r="AL7" s="285" t="s">
        <v>109</v>
      </c>
      <c r="AM7" s="280" t="s">
        <v>110</v>
      </c>
      <c r="AN7" s="280"/>
    </row>
    <row r="8" spans="1:40" ht="15" customHeight="1">
      <c r="A8" s="294"/>
      <c r="B8" s="322"/>
      <c r="C8" s="292"/>
      <c r="D8" s="286"/>
      <c r="E8" s="295"/>
      <c r="F8" s="286" t="s">
        <v>111</v>
      </c>
      <c r="G8" s="286"/>
      <c r="H8" s="286"/>
      <c r="I8" s="286"/>
      <c r="J8" s="286"/>
      <c r="K8" s="286"/>
      <c r="L8" s="286"/>
      <c r="M8" s="286" t="s">
        <v>112</v>
      </c>
      <c r="N8" s="286"/>
      <c r="O8" s="286"/>
      <c r="P8" s="286"/>
      <c r="Q8" s="286"/>
      <c r="R8" s="286"/>
      <c r="S8" s="286"/>
      <c r="T8" s="286" t="s">
        <v>113</v>
      </c>
      <c r="U8" s="286"/>
      <c r="V8" s="286"/>
      <c r="W8" s="286"/>
      <c r="X8" s="286"/>
      <c r="Y8" s="286"/>
      <c r="Z8" s="286"/>
      <c r="AA8" s="286" t="s">
        <v>114</v>
      </c>
      <c r="AB8" s="286"/>
      <c r="AC8" s="286"/>
      <c r="AD8" s="286"/>
      <c r="AE8" s="286"/>
      <c r="AF8" s="286"/>
      <c r="AG8" s="286"/>
      <c r="AH8" s="286" t="s">
        <v>115</v>
      </c>
      <c r="AI8" s="286"/>
      <c r="AJ8" s="286"/>
      <c r="AK8" s="284"/>
      <c r="AL8" s="285"/>
      <c r="AM8" s="280"/>
      <c r="AN8" s="280"/>
    </row>
    <row r="9" spans="1:40" ht="15" customHeight="1">
      <c r="A9" s="294"/>
      <c r="B9" s="323" t="s">
        <v>156</v>
      </c>
      <c r="C9" s="292"/>
      <c r="D9" s="286"/>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4"/>
      <c r="AL9" s="285"/>
      <c r="AM9" s="280"/>
      <c r="AN9" s="280"/>
    </row>
    <row r="10" spans="1:40" ht="15" customHeight="1">
      <c r="A10" s="294"/>
      <c r="B10" s="324"/>
      <c r="C10" s="293"/>
      <c r="D10" s="286"/>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4"/>
      <c r="AL10" s="285"/>
      <c r="AM10" s="280"/>
      <c r="AN10" s="28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8"/>
      <c r="AN11" s="298"/>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8"/>
      <c r="AN12" s="298"/>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8"/>
      <c r="AN13" s="298"/>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8"/>
      <c r="AN14" s="298"/>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8"/>
      <c r="AN15" s="298"/>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8"/>
      <c r="AN16" s="298"/>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8"/>
      <c r="AN17" s="298"/>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8"/>
      <c r="AN18" s="298"/>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8"/>
      <c r="AN19" s="298"/>
    </row>
    <row r="20" spans="1:40" ht="18" customHeight="1">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8"/>
      <c r="AN20" s="29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8"/>
      <c r="AN21" s="29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8"/>
      <c r="AN22" s="29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8"/>
      <c r="AN23" s="29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8"/>
      <c r="AN24" s="29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8"/>
      <c r="AN25" s="29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8"/>
      <c r="AN26" s="29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8"/>
      <c r="AN27" s="29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8"/>
      <c r="AN28" s="29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8"/>
      <c r="AN29" s="29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8"/>
      <c r="AN30" s="298"/>
    </row>
    <row r="31" spans="1:40" ht="18" customHeight="1">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94"/>
      <c r="AN31" s="294"/>
    </row>
    <row r="32" spans="1:40" ht="18" customHeight="1">
      <c r="A32" s="296" t="s">
        <v>117</v>
      </c>
      <c r="B32" s="296"/>
      <c r="C32" s="296"/>
      <c r="D32" s="296"/>
      <c r="E32" s="297"/>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94"/>
      <c r="AN32" s="294"/>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25"/>
      <c r="B39" s="325"/>
      <c r="C39" s="325"/>
      <c r="D39" s="110">
        <f>IF(S2=1,10,IF(S2=2,11,IF(S2=3,12,S2-3)))</f>
        <v>2</v>
      </c>
      <c r="E39" s="110">
        <f>IF(S2=1,11,IF(S2=2,12,S2-2))</f>
        <v>3</v>
      </c>
      <c r="F39" s="326">
        <f>IF(S2=1,12,S2-1)</f>
        <v>4</v>
      </c>
      <c r="G39" s="326"/>
      <c r="H39" s="326"/>
      <c r="I39" s="286" t="s">
        <v>169</v>
      </c>
      <c r="J39" s="286"/>
      <c r="K39" s="286"/>
      <c r="M39" s="295" t="s">
        <v>170</v>
      </c>
      <c r="N39" s="296"/>
      <c r="O39" s="296"/>
      <c r="P39" s="296"/>
      <c r="Q39" s="296"/>
      <c r="R39" s="296"/>
      <c r="S39" s="296"/>
      <c r="T39" s="296"/>
      <c r="U39" s="296"/>
      <c r="V39" s="296"/>
      <c r="W39" s="296"/>
      <c r="X39" s="296"/>
      <c r="Y39" s="296"/>
      <c r="Z39" s="296"/>
      <c r="AA39" s="296"/>
      <c r="AB39" s="296"/>
      <c r="AC39" s="296"/>
      <c r="AD39" s="296"/>
      <c r="AE39" s="296"/>
      <c r="AF39" s="296"/>
      <c r="AG39" s="296"/>
      <c r="AH39" s="328" t="s">
        <v>171</v>
      </c>
      <c r="AI39" s="329"/>
      <c r="AJ39" s="329"/>
      <c r="AK39" s="329"/>
      <c r="AL39" s="330"/>
      <c r="AM39" s="285" t="s">
        <v>172</v>
      </c>
      <c r="AN39" s="285"/>
    </row>
    <row r="40" spans="1:40" ht="18" customHeight="1">
      <c r="A40" s="285" t="s">
        <v>196</v>
      </c>
      <c r="B40" s="285"/>
      <c r="C40" s="285"/>
      <c r="D40" s="111">
        <v>80</v>
      </c>
      <c r="E40" s="111">
        <v>80</v>
      </c>
      <c r="F40" s="327">
        <v>81</v>
      </c>
      <c r="G40" s="327"/>
      <c r="H40" s="327"/>
      <c r="I40" s="286">
        <f>SUM(D40:F40)</f>
        <v>241</v>
      </c>
      <c r="J40" s="286"/>
      <c r="K40" s="286"/>
      <c r="M40" s="315" t="s">
        <v>174</v>
      </c>
      <c r="N40" s="291" t="s">
        <v>175</v>
      </c>
      <c r="O40" s="309"/>
      <c r="P40" s="310"/>
      <c r="Q40" s="303" t="s">
        <v>176</v>
      </c>
      <c r="R40" s="304"/>
      <c r="S40" s="304"/>
      <c r="T40" s="304"/>
      <c r="U40" s="304"/>
      <c r="V40" s="304"/>
      <c r="W40" s="304"/>
      <c r="X40" s="304"/>
      <c r="Y40" s="304"/>
      <c r="Z40" s="304"/>
      <c r="AA40" s="304"/>
      <c r="AB40" s="304"/>
      <c r="AC40" s="304"/>
      <c r="AD40" s="304"/>
      <c r="AE40" s="304"/>
      <c r="AF40" s="304"/>
      <c r="AG40" s="305"/>
      <c r="AH40" s="302">
        <f>SUM(F32:AJ32)</f>
        <v>490</v>
      </c>
      <c r="AI40" s="284"/>
      <c r="AJ40" s="130" t="s">
        <v>177</v>
      </c>
      <c r="AK40" s="302">
        <f>ROUNDUP(AH40/450,0)</f>
        <v>2</v>
      </c>
      <c r="AL40" s="284"/>
      <c r="AM40" s="286">
        <f>MIN(AH40:AK42)</f>
        <v>1</v>
      </c>
      <c r="AN40" s="286"/>
    </row>
    <row r="41" spans="1:40" ht="18" customHeight="1">
      <c r="A41" s="311"/>
      <c r="B41" s="311"/>
      <c r="C41" s="311"/>
      <c r="D41" s="67"/>
      <c r="E41" s="67"/>
      <c r="F41" s="67"/>
      <c r="G41" s="67"/>
      <c r="H41" s="67"/>
      <c r="I41" s="67" t="s">
        <v>204</v>
      </c>
      <c r="J41" s="67"/>
      <c r="K41" s="67"/>
      <c r="M41" s="316"/>
      <c r="N41" s="292"/>
      <c r="O41" s="311"/>
      <c r="P41" s="312"/>
      <c r="Q41" s="306" t="s">
        <v>179</v>
      </c>
      <c r="R41" s="307"/>
      <c r="S41" s="307"/>
      <c r="T41" s="307"/>
      <c r="U41" s="307"/>
      <c r="V41" s="307"/>
      <c r="W41" s="307"/>
      <c r="X41" s="307"/>
      <c r="Y41" s="307"/>
      <c r="Z41" s="307"/>
      <c r="AA41" s="307"/>
      <c r="AB41" s="307"/>
      <c r="AC41" s="307"/>
      <c r="AD41" s="307"/>
      <c r="AE41" s="307"/>
      <c r="AF41" s="307"/>
      <c r="AG41" s="308"/>
      <c r="AH41" s="295">
        <f>COUNTA(B12:B30)</f>
        <v>9</v>
      </c>
      <c r="AI41" s="296"/>
      <c r="AJ41" s="136" t="s">
        <v>180</v>
      </c>
      <c r="AK41" s="302">
        <f>ROUNDUP(AH41/10,0)</f>
        <v>1</v>
      </c>
      <c r="AL41" s="284"/>
      <c r="AM41" s="286"/>
      <c r="AN41" s="286"/>
    </row>
    <row r="42" spans="1:40" ht="18" customHeight="1">
      <c r="A42" s="343"/>
      <c r="B42" s="343"/>
      <c r="C42" s="343"/>
      <c r="D42" s="67"/>
      <c r="E42" s="67"/>
      <c r="F42" s="343"/>
      <c r="G42" s="343"/>
      <c r="H42" s="343"/>
      <c r="I42" s="286">
        <f>I40/3</f>
        <v>80.333333333333329</v>
      </c>
      <c r="J42" s="286"/>
      <c r="K42" s="286"/>
      <c r="M42" s="317"/>
      <c r="N42" s="293"/>
      <c r="O42" s="313"/>
      <c r="P42" s="314"/>
      <c r="Q42" s="306" t="s">
        <v>181</v>
      </c>
      <c r="R42" s="307"/>
      <c r="S42" s="307"/>
      <c r="T42" s="307"/>
      <c r="U42" s="307"/>
      <c r="V42" s="307"/>
      <c r="W42" s="307"/>
      <c r="X42" s="307"/>
      <c r="Y42" s="307"/>
      <c r="Z42" s="307"/>
      <c r="AA42" s="307"/>
      <c r="AB42" s="307"/>
      <c r="AC42" s="307"/>
      <c r="AD42" s="307"/>
      <c r="AE42" s="307"/>
      <c r="AF42" s="307"/>
      <c r="AG42" s="308"/>
      <c r="AH42" s="302">
        <f>ROUNDDOWN(I42,1)</f>
        <v>80.3</v>
      </c>
      <c r="AI42" s="284"/>
      <c r="AJ42" s="137" t="s">
        <v>180</v>
      </c>
      <c r="AK42" s="302">
        <f>ROUNDUP(AH42/40,0)</f>
        <v>3</v>
      </c>
      <c r="AL42" s="284"/>
      <c r="AM42" s="286"/>
      <c r="AN42" s="286"/>
    </row>
    <row r="43" spans="1:40" ht="18" customHeight="1">
      <c r="B43" s="62"/>
      <c r="M43" s="111"/>
      <c r="N43" s="306" t="s">
        <v>184</v>
      </c>
      <c r="O43" s="307"/>
      <c r="P43" s="307"/>
      <c r="Q43" s="307"/>
      <c r="R43" s="307"/>
      <c r="S43" s="307"/>
      <c r="T43" s="307"/>
      <c r="U43" s="307"/>
      <c r="V43" s="307"/>
      <c r="W43" s="307"/>
      <c r="X43" s="307"/>
      <c r="Y43" s="307"/>
      <c r="Z43" s="307"/>
      <c r="AA43" s="307"/>
      <c r="AB43" s="307"/>
      <c r="AC43" s="307"/>
      <c r="AD43" s="307"/>
      <c r="AE43" s="307"/>
      <c r="AF43" s="307"/>
      <c r="AG43" s="308"/>
      <c r="AH43" s="301"/>
      <c r="AI43" s="301"/>
      <c r="AJ43" s="301"/>
      <c r="AK43" s="301"/>
      <c r="AL43" s="301"/>
      <c r="AM43" s="295" cm="1">
        <f t="array" ref="AM43">ROUNDUP(_xlfn.IFS(AM40&lt;2,1,AND(AM40&lt;=2,AM40&lt;6),AM40-1,AM40&gt;=6,AM40/2*3),1)</f>
        <v>1</v>
      </c>
      <c r="AN43" s="297"/>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32" t="str">
        <f>IF(VLOOKUP($AK$1,選択肢!$A$1:$J$32,C51,FALSE)=0,"-",VLOOKUP($AK$1,選択肢!$A$1:$J$32,C51,FALSE))</f>
        <v>管理者</v>
      </c>
      <c r="D46" s="333"/>
      <c r="E46" s="339" t="str">
        <f>IF(VLOOKUP($AK$1,選択肢!$A$1:$J$32,E51,FALSE)=0,"-",VLOOKUP($AK$1,選択肢!$A$1:$J$32,E51,FALSE))</f>
        <v>サービス提供責任者</v>
      </c>
      <c r="F46" s="339"/>
      <c r="G46" s="339"/>
      <c r="H46" s="339"/>
      <c r="I46" s="332" t="str">
        <f>IF(VLOOKUP($AK$1,選択肢!$A$1:$J$32,I51,FALSE)=0,"-",VLOOKUP($AK$1,選択肢!$A$1:$J$32,I51,FALSE))</f>
        <v>従業者</v>
      </c>
      <c r="J46" s="333"/>
      <c r="K46" s="333"/>
      <c r="L46" s="333"/>
      <c r="M46" s="333"/>
      <c r="N46" s="340"/>
      <c r="O46" s="334"/>
      <c r="P46" s="334"/>
      <c r="Q46" s="334"/>
      <c r="R46" s="334"/>
      <c r="S46" s="334"/>
      <c r="T46" s="334"/>
      <c r="U46" s="334"/>
      <c r="V46" s="334"/>
      <c r="W46" s="334"/>
      <c r="X46" s="334"/>
      <c r="Y46" s="334"/>
      <c r="Z46" s="334"/>
      <c r="AA46" s="334"/>
      <c r="AB46" s="334"/>
      <c r="AC46" s="334"/>
      <c r="AD46" s="334"/>
      <c r="AE46" s="334"/>
      <c r="AF46" s="334"/>
      <c r="AG46" s="334"/>
      <c r="AH46" s="334"/>
      <c r="AI46" s="334"/>
      <c r="AJ46" s="334"/>
      <c r="AK46" s="334"/>
      <c r="AL46" s="334"/>
      <c r="AM46" s="334"/>
      <c r="AN46" s="62"/>
    </row>
    <row r="47" spans="1:40" ht="18" customHeight="1">
      <c r="A47" s="62"/>
      <c r="B47" s="67"/>
      <c r="C47" s="102" t="s">
        <v>190</v>
      </c>
      <c r="D47" s="102" t="s">
        <v>191</v>
      </c>
      <c r="E47" s="101" t="s">
        <v>190</v>
      </c>
      <c r="F47" s="338" t="s">
        <v>191</v>
      </c>
      <c r="G47" s="338"/>
      <c r="H47" s="338"/>
      <c r="I47" s="335" t="s">
        <v>190</v>
      </c>
      <c r="J47" s="336"/>
      <c r="K47" s="337"/>
      <c r="L47" s="335" t="s">
        <v>191</v>
      </c>
      <c r="M47" s="336"/>
      <c r="N47" s="337"/>
      <c r="O47" s="331"/>
      <c r="P47" s="331"/>
      <c r="Q47" s="331"/>
      <c r="R47" s="331"/>
      <c r="S47" s="331"/>
      <c r="T47" s="331"/>
      <c r="U47" s="331"/>
      <c r="V47" s="331"/>
      <c r="W47" s="331"/>
      <c r="X47" s="331"/>
      <c r="Y47" s="331"/>
      <c r="Z47" s="331"/>
      <c r="AA47" s="331"/>
      <c r="AB47" s="331"/>
      <c r="AC47" s="331"/>
      <c r="AD47" s="331"/>
      <c r="AE47" s="331"/>
      <c r="AF47" s="331"/>
      <c r="AG47" s="331"/>
      <c r="AH47" s="331"/>
      <c r="AI47" s="331"/>
      <c r="AJ47" s="331"/>
      <c r="AK47" s="331"/>
      <c r="AL47" s="129"/>
      <c r="AM47" s="129"/>
      <c r="AN47" s="62"/>
    </row>
    <row r="48" spans="1:40" ht="18" customHeight="1">
      <c r="A48" s="62"/>
      <c r="B48" s="75" t="s">
        <v>192</v>
      </c>
      <c r="C48" s="101">
        <f>COUNTIFS($B$11:$B$30,C$46,$C$11:$C$30,"A",$E$11:$E$30,"*")</f>
        <v>1</v>
      </c>
      <c r="D48" s="101">
        <f>COUNTIFS($B$11:$B$30,C$46,$C$11:$C$30,"B",$E$11:$E$30,"*")</f>
        <v>0</v>
      </c>
      <c r="E48" s="101">
        <f>COUNTIFS($B$11:$B$30,E$46,$C$11:$C$30,"A",$E$11:$E$30,"*")</f>
        <v>0</v>
      </c>
      <c r="F48" s="335">
        <f>COUNTIFS($B$11:$B$30,E$46,$C$11:$C$30,"B",$E$11:$E$30,"*")</f>
        <v>1</v>
      </c>
      <c r="G48" s="336"/>
      <c r="H48" s="337"/>
      <c r="I48" s="335">
        <f>COUNTIFS($B$11:$B$30,I$46,$C$11:$C$30,"A",$E$11:$E$30,"*")</f>
        <v>0</v>
      </c>
      <c r="J48" s="336"/>
      <c r="K48" s="337"/>
      <c r="L48" s="335">
        <f>COUNTIFS($B$11:$B$30,I$46,$C$11:$C$30,"B",$E$11:$E$30,"*")</f>
        <v>0</v>
      </c>
      <c r="M48" s="336"/>
      <c r="N48" s="337"/>
      <c r="O48" s="331"/>
      <c r="P48" s="331"/>
      <c r="Q48" s="331"/>
      <c r="R48" s="331"/>
      <c r="S48" s="331"/>
      <c r="T48" s="331"/>
      <c r="U48" s="331"/>
      <c r="V48" s="331"/>
      <c r="W48" s="331"/>
      <c r="X48" s="331"/>
      <c r="Y48" s="331"/>
      <c r="Z48" s="331"/>
      <c r="AA48" s="331"/>
      <c r="AB48" s="331"/>
      <c r="AC48" s="331"/>
      <c r="AD48" s="331"/>
      <c r="AE48" s="331"/>
      <c r="AF48" s="331"/>
      <c r="AG48" s="331"/>
      <c r="AH48" s="331"/>
      <c r="AI48" s="331"/>
      <c r="AJ48" s="331"/>
      <c r="AK48" s="331"/>
      <c r="AL48" s="129"/>
      <c r="AM48" s="129"/>
      <c r="AN48" s="62"/>
    </row>
    <row r="49" spans="1:40" ht="18" customHeight="1">
      <c r="A49" s="62"/>
      <c r="B49" s="82" t="s">
        <v>193</v>
      </c>
      <c r="C49" s="113"/>
      <c r="D49" s="113"/>
      <c r="E49" s="101">
        <f>COUNTIFS($B$11:$B$30,E$46,$C$11:$C$30,"C",$E$11:$E$30,"*")</f>
        <v>1</v>
      </c>
      <c r="F49" s="335">
        <f>COUNTIFS($B$11:$B$30,E$46,$C$11:$C$30,"D",$E$11:$E$30,"*")</f>
        <v>0</v>
      </c>
      <c r="G49" s="336"/>
      <c r="H49" s="337"/>
      <c r="I49" s="335">
        <f>COUNTIFS($B$11:$B$30,I$46,$C$11:$C$30,"C",$E$11:$E$30,"*")</f>
        <v>2</v>
      </c>
      <c r="J49" s="336"/>
      <c r="K49" s="337"/>
      <c r="L49" s="335">
        <f>COUNTIFS($B$11:$B$30,I$46,$C$11:$C$30,"D",$E$11:$E$30,"*")</f>
        <v>5</v>
      </c>
      <c r="M49" s="336"/>
      <c r="N49" s="337"/>
      <c r="O49" s="331"/>
      <c r="P49" s="331"/>
      <c r="Q49" s="331"/>
      <c r="R49" s="331"/>
      <c r="S49" s="331"/>
      <c r="T49" s="331"/>
      <c r="U49" s="331"/>
      <c r="V49" s="331"/>
      <c r="W49" s="331"/>
      <c r="X49" s="331"/>
      <c r="Y49" s="331"/>
      <c r="Z49" s="331"/>
      <c r="AA49" s="331"/>
      <c r="AB49" s="331"/>
      <c r="AC49" s="331"/>
      <c r="AD49" s="331"/>
      <c r="AE49" s="331"/>
      <c r="AF49" s="331"/>
      <c r="AG49" s="331"/>
      <c r="AH49" s="331"/>
      <c r="AI49" s="331"/>
      <c r="AJ49" s="331"/>
      <c r="AK49" s="331"/>
      <c r="AL49" s="129"/>
      <c r="AM49" s="129"/>
      <c r="AN49" s="62"/>
    </row>
    <row r="50" spans="1:40" ht="18" customHeight="1">
      <c r="A50" s="62"/>
      <c r="B50" s="82" t="s">
        <v>194</v>
      </c>
      <c r="C50" s="341"/>
      <c r="D50" s="342"/>
      <c r="E50" s="335">
        <f>IF($AK$3="４週",SUMIFS($AK$11:$AK$30,$B$11:$B$30,E46)/4/$AH$5,IF($AK$3="歴月",SUMIFS($AK$11:$AK$30,$B$11:$B$30,E46)/$AL$5,"記載する期間を選択してください"))</f>
        <v>0</v>
      </c>
      <c r="F50" s="336"/>
      <c r="G50" s="336"/>
      <c r="H50" s="337"/>
      <c r="I50" s="335">
        <f>IF($AK$3="４週",SUMIFS($AK$11:$AK$30,$B$11:$B$30,I46)/4/$AH$5,IF($AK$3="歴月",SUMIFS($AK$11:$AK$30,$B$11:$B$30,I46)/$AL$5,"記載する期間を選択してください"))</f>
        <v>0</v>
      </c>
      <c r="J50" s="336"/>
      <c r="K50" s="336"/>
      <c r="L50" s="336"/>
      <c r="M50" s="336"/>
      <c r="N50" s="337"/>
      <c r="O50" s="331"/>
      <c r="P50" s="331"/>
      <c r="Q50" s="331"/>
      <c r="R50" s="331"/>
      <c r="S50" s="331"/>
      <c r="T50" s="331"/>
      <c r="U50" s="331"/>
      <c r="V50" s="331"/>
      <c r="W50" s="331"/>
      <c r="X50" s="331"/>
      <c r="Y50" s="331"/>
      <c r="Z50" s="331"/>
      <c r="AA50" s="331"/>
      <c r="AB50" s="331"/>
      <c r="AC50" s="331"/>
      <c r="AD50" s="331"/>
      <c r="AE50" s="331"/>
      <c r="AF50" s="331"/>
      <c r="AG50" s="331"/>
      <c r="AH50" s="331"/>
      <c r="AI50" s="331"/>
      <c r="AJ50" s="331"/>
      <c r="AK50" s="331"/>
      <c r="AL50" s="331"/>
      <c r="AM50" s="331"/>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86" t="s">
        <v>126</v>
      </c>
      <c r="D59" s="286"/>
      <c r="E59" s="286"/>
      <c r="F59" s="60"/>
      <c r="G59" s="60"/>
    </row>
    <row r="60" spans="1:40" ht="15" customHeight="1">
      <c r="A60" s="60"/>
      <c r="B60" s="97" t="s">
        <v>127</v>
      </c>
      <c r="C60" s="299" t="s">
        <v>128</v>
      </c>
      <c r="D60" s="299"/>
      <c r="E60" s="299"/>
      <c r="F60" s="60"/>
      <c r="G60" s="60"/>
    </row>
    <row r="61" spans="1:40" ht="15" customHeight="1">
      <c r="A61" s="60"/>
      <c r="B61" s="97" t="s">
        <v>129</v>
      </c>
      <c r="C61" s="299" t="s">
        <v>130</v>
      </c>
      <c r="D61" s="299"/>
      <c r="E61" s="299"/>
      <c r="F61" s="60"/>
      <c r="G61" s="60"/>
    </row>
    <row r="62" spans="1:40" ht="15" customHeight="1">
      <c r="A62" s="60"/>
      <c r="B62" s="97" t="s">
        <v>131</v>
      </c>
      <c r="C62" s="299" t="s">
        <v>132</v>
      </c>
      <c r="D62" s="299"/>
      <c r="E62" s="299"/>
      <c r="F62" s="60"/>
      <c r="G62" s="60"/>
    </row>
    <row r="63" spans="1:40" ht="15" customHeight="1">
      <c r="A63" s="60"/>
      <c r="B63" s="97" t="s">
        <v>133</v>
      </c>
      <c r="C63" s="299" t="s">
        <v>134</v>
      </c>
      <c r="D63" s="299"/>
      <c r="E63" s="299"/>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29">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R48:T48"/>
    <mergeCell ref="U48:W48"/>
    <mergeCell ref="X47:Z47"/>
    <mergeCell ref="F47:H47"/>
    <mergeCell ref="I47:K47"/>
    <mergeCell ref="O47:Q47"/>
    <mergeCell ref="R47:T47"/>
    <mergeCell ref="U47:W47"/>
    <mergeCell ref="X48:Z48"/>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AH5" sqref="AH5:AJ5"/>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1" t="s">
        <v>205</v>
      </c>
      <c r="AL1" s="281"/>
      <c r="AM1" s="281"/>
      <c r="AN1" s="281"/>
    </row>
    <row r="2" spans="1:40" ht="18" customHeight="1">
      <c r="A2" s="62"/>
      <c r="B2" s="63"/>
      <c r="C2" s="63"/>
      <c r="D2" s="63"/>
      <c r="E2" s="63"/>
      <c r="F2" s="63"/>
      <c r="G2" s="63"/>
      <c r="H2" s="63"/>
      <c r="I2" s="63"/>
      <c r="J2" s="63"/>
      <c r="K2" s="63"/>
      <c r="L2" s="63"/>
      <c r="M2" s="288">
        <v>2024</v>
      </c>
      <c r="N2" s="288"/>
      <c r="O2" s="288"/>
      <c r="P2" s="288"/>
      <c r="Q2" s="287" t="s">
        <v>94</v>
      </c>
      <c r="R2" s="287"/>
      <c r="S2" s="288">
        <v>5</v>
      </c>
      <c r="T2" s="288"/>
      <c r="U2" s="287" t="s">
        <v>95</v>
      </c>
      <c r="V2" s="287"/>
      <c r="W2" s="63"/>
      <c r="X2" s="63"/>
      <c r="Y2" s="63"/>
      <c r="Z2" s="62"/>
      <c r="AA2" s="62"/>
      <c r="AC2" s="81"/>
      <c r="AD2" s="63"/>
      <c r="AE2" s="63"/>
      <c r="AF2" s="63"/>
      <c r="AG2" s="63"/>
      <c r="AH2" s="63"/>
      <c r="AI2" s="81" t="s">
        <v>96</v>
      </c>
      <c r="AJ2" s="81"/>
      <c r="AK2" s="282"/>
      <c r="AL2" s="282"/>
      <c r="AM2" s="282"/>
      <c r="AN2" s="2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3" t="s">
        <v>155</v>
      </c>
      <c r="AL3" s="283"/>
      <c r="AM3" s="283"/>
      <c r="AN3" s="28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3"/>
      <c r="AL4" s="283"/>
      <c r="AM4" s="283"/>
      <c r="AN4" s="28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0">
        <v>40</v>
      </c>
      <c r="AI5" s="320"/>
      <c r="AJ5" s="320"/>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4" t="s">
        <v>102</v>
      </c>
      <c r="B7" s="321" t="s">
        <v>103</v>
      </c>
      <c r="C7" s="291" t="s">
        <v>104</v>
      </c>
      <c r="D7" s="286" t="s">
        <v>105</v>
      </c>
      <c r="E7" s="295" t="s">
        <v>106</v>
      </c>
      <c r="F7" s="290" t="s">
        <v>107</v>
      </c>
      <c r="G7" s="290"/>
      <c r="H7" s="290"/>
      <c r="I7" s="290"/>
      <c r="J7" s="290"/>
      <c r="K7" s="290"/>
      <c r="L7" s="290"/>
      <c r="M7" s="290"/>
      <c r="N7" s="290"/>
      <c r="O7" s="290"/>
      <c r="P7" s="290"/>
      <c r="Q7" s="290"/>
      <c r="R7" s="290"/>
      <c r="S7" s="290"/>
      <c r="T7" s="290"/>
      <c r="U7" s="290"/>
      <c r="V7" s="290"/>
      <c r="W7" s="290"/>
      <c r="X7" s="290"/>
      <c r="Y7" s="290"/>
      <c r="Z7" s="290"/>
      <c r="AA7" s="290"/>
      <c r="AB7" s="290"/>
      <c r="AC7" s="290"/>
      <c r="AD7" s="290"/>
      <c r="AE7" s="290"/>
      <c r="AF7" s="290"/>
      <c r="AG7" s="290"/>
      <c r="AH7" s="290"/>
      <c r="AI7" s="290"/>
      <c r="AJ7" s="290"/>
      <c r="AK7" s="284" t="s">
        <v>108</v>
      </c>
      <c r="AL7" s="285" t="s">
        <v>109</v>
      </c>
      <c r="AM7" s="280" t="s">
        <v>110</v>
      </c>
      <c r="AN7" s="280"/>
    </row>
    <row r="8" spans="1:40" ht="15" customHeight="1">
      <c r="A8" s="294"/>
      <c r="B8" s="322"/>
      <c r="C8" s="292"/>
      <c r="D8" s="286"/>
      <c r="E8" s="295"/>
      <c r="F8" s="286" t="s">
        <v>111</v>
      </c>
      <c r="G8" s="286"/>
      <c r="H8" s="286"/>
      <c r="I8" s="286"/>
      <c r="J8" s="286"/>
      <c r="K8" s="286"/>
      <c r="L8" s="286"/>
      <c r="M8" s="286" t="s">
        <v>112</v>
      </c>
      <c r="N8" s="286"/>
      <c r="O8" s="286"/>
      <c r="P8" s="286"/>
      <c r="Q8" s="286"/>
      <c r="R8" s="286"/>
      <c r="S8" s="286"/>
      <c r="T8" s="286" t="s">
        <v>113</v>
      </c>
      <c r="U8" s="286"/>
      <c r="V8" s="286"/>
      <c r="W8" s="286"/>
      <c r="X8" s="286"/>
      <c r="Y8" s="286"/>
      <c r="Z8" s="286"/>
      <c r="AA8" s="286" t="s">
        <v>114</v>
      </c>
      <c r="AB8" s="286"/>
      <c r="AC8" s="286"/>
      <c r="AD8" s="286"/>
      <c r="AE8" s="286"/>
      <c r="AF8" s="286"/>
      <c r="AG8" s="286"/>
      <c r="AH8" s="286" t="s">
        <v>115</v>
      </c>
      <c r="AI8" s="286"/>
      <c r="AJ8" s="286"/>
      <c r="AK8" s="284"/>
      <c r="AL8" s="285"/>
      <c r="AM8" s="280"/>
      <c r="AN8" s="280"/>
    </row>
    <row r="9" spans="1:40" ht="15" customHeight="1">
      <c r="A9" s="294"/>
      <c r="B9" s="323" t="s">
        <v>156</v>
      </c>
      <c r="C9" s="292"/>
      <c r="D9" s="286"/>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4"/>
      <c r="AL9" s="285"/>
      <c r="AM9" s="280"/>
      <c r="AN9" s="280"/>
    </row>
    <row r="10" spans="1:40" ht="15" customHeight="1">
      <c r="A10" s="294"/>
      <c r="B10" s="324"/>
      <c r="C10" s="293"/>
      <c r="D10" s="286"/>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4"/>
      <c r="AL10" s="285"/>
      <c r="AM10" s="280"/>
      <c r="AN10" s="28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8"/>
      <c r="AN11" s="298"/>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8"/>
      <c r="AN12" s="298"/>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8"/>
      <c r="AN13" s="298"/>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8"/>
      <c r="AN14" s="298"/>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8"/>
      <c r="AN15" s="298"/>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8"/>
      <c r="AN16" s="298"/>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8"/>
      <c r="AN17" s="298"/>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8"/>
      <c r="AN18" s="298"/>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8"/>
      <c r="AN19" s="298"/>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8"/>
      <c r="AN20" s="29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8"/>
      <c r="AN21" s="29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8"/>
      <c r="AN22" s="29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8"/>
      <c r="AN23" s="29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8"/>
      <c r="AN24" s="29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8"/>
      <c r="AN25" s="29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8"/>
      <c r="AN26" s="29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8"/>
      <c r="AN27" s="29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8"/>
      <c r="AN28" s="29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8"/>
      <c r="AN29" s="29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8"/>
      <c r="AN30" s="298"/>
    </row>
    <row r="31" spans="1:40" ht="18" customHeight="1">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94"/>
      <c r="AN31" s="294"/>
    </row>
    <row r="32" spans="1:40" ht="18" customHeight="1">
      <c r="A32" s="296" t="s">
        <v>117</v>
      </c>
      <c r="B32" s="296"/>
      <c r="C32" s="296"/>
      <c r="D32" s="296"/>
      <c r="E32" s="297"/>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94"/>
      <c r="AN32" s="294"/>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25"/>
      <c r="B39" s="325"/>
      <c r="C39" s="325"/>
      <c r="D39" s="110">
        <f>IF(S2=1,10,IF(S2=2,11,IF(S2=3,12,S2-3)))</f>
        <v>2</v>
      </c>
      <c r="E39" s="110">
        <f>IF(S2=1,11,IF(S2=2,12,S2-2))</f>
        <v>3</v>
      </c>
      <c r="F39" s="326">
        <f>IF(S2=1,12,S2-1)</f>
        <v>4</v>
      </c>
      <c r="G39" s="326"/>
      <c r="H39" s="326"/>
      <c r="I39" s="286" t="s">
        <v>169</v>
      </c>
      <c r="J39" s="286"/>
      <c r="K39" s="286"/>
      <c r="M39" s="295" t="s">
        <v>170</v>
      </c>
      <c r="N39" s="296"/>
      <c r="O39" s="296"/>
      <c r="P39" s="296"/>
      <c r="Q39" s="296"/>
      <c r="R39" s="296"/>
      <c r="S39" s="296"/>
      <c r="T39" s="296"/>
      <c r="U39" s="296"/>
      <c r="V39" s="296"/>
      <c r="W39" s="296"/>
      <c r="X39" s="296"/>
      <c r="Y39" s="296"/>
      <c r="Z39" s="296"/>
      <c r="AA39" s="296"/>
      <c r="AB39" s="296"/>
      <c r="AC39" s="296"/>
      <c r="AD39" s="296"/>
      <c r="AE39" s="296"/>
      <c r="AF39" s="296"/>
      <c r="AG39" s="296"/>
      <c r="AH39" s="328" t="s">
        <v>171</v>
      </c>
      <c r="AI39" s="329"/>
      <c r="AJ39" s="329"/>
      <c r="AK39" s="329"/>
      <c r="AL39" s="330"/>
      <c r="AM39" s="285" t="s">
        <v>172</v>
      </c>
      <c r="AN39" s="285"/>
    </row>
    <row r="40" spans="1:40" ht="18" customHeight="1">
      <c r="A40" s="285" t="s">
        <v>196</v>
      </c>
      <c r="B40" s="285"/>
      <c r="C40" s="285"/>
      <c r="D40" s="111">
        <v>80</v>
      </c>
      <c r="E40" s="111">
        <v>80</v>
      </c>
      <c r="F40" s="327">
        <v>81</v>
      </c>
      <c r="G40" s="327"/>
      <c r="H40" s="327"/>
      <c r="I40" s="286">
        <f>SUM(D40:F40)</f>
        <v>241</v>
      </c>
      <c r="J40" s="286"/>
      <c r="K40" s="286"/>
      <c r="M40" s="315" t="s">
        <v>174</v>
      </c>
      <c r="N40" s="291" t="s">
        <v>175</v>
      </c>
      <c r="O40" s="309"/>
      <c r="P40" s="310"/>
      <c r="Q40" s="303" t="s">
        <v>176</v>
      </c>
      <c r="R40" s="304"/>
      <c r="S40" s="304"/>
      <c r="T40" s="304"/>
      <c r="U40" s="304"/>
      <c r="V40" s="304"/>
      <c r="W40" s="304"/>
      <c r="X40" s="304"/>
      <c r="Y40" s="304"/>
      <c r="Z40" s="304"/>
      <c r="AA40" s="304"/>
      <c r="AB40" s="304"/>
      <c r="AC40" s="304"/>
      <c r="AD40" s="304"/>
      <c r="AE40" s="304"/>
      <c r="AF40" s="304"/>
      <c r="AG40" s="305"/>
      <c r="AH40" s="302">
        <f>SUM(F32:AJ32)</f>
        <v>490</v>
      </c>
      <c r="AI40" s="284"/>
      <c r="AJ40" s="130" t="s">
        <v>177</v>
      </c>
      <c r="AK40" s="302">
        <f>ROUNDUP(AH40/450,0)</f>
        <v>2</v>
      </c>
      <c r="AL40" s="284"/>
      <c r="AM40" s="286">
        <f>MIN(AH40:AK42)</f>
        <v>1</v>
      </c>
      <c r="AN40" s="286"/>
    </row>
    <row r="41" spans="1:40" ht="18" customHeight="1">
      <c r="A41" s="311"/>
      <c r="B41" s="311"/>
      <c r="C41" s="311"/>
      <c r="D41" s="67"/>
      <c r="E41" s="67"/>
      <c r="F41" s="67"/>
      <c r="G41" s="67"/>
      <c r="H41" s="67"/>
      <c r="I41" s="67" t="s">
        <v>204</v>
      </c>
      <c r="J41" s="67"/>
      <c r="K41" s="67"/>
      <c r="M41" s="316"/>
      <c r="N41" s="292"/>
      <c r="O41" s="311"/>
      <c r="P41" s="312"/>
      <c r="Q41" s="306" t="s">
        <v>179</v>
      </c>
      <c r="R41" s="307"/>
      <c r="S41" s="307"/>
      <c r="T41" s="307"/>
      <c r="U41" s="307"/>
      <c r="V41" s="307"/>
      <c r="W41" s="307"/>
      <c r="X41" s="307"/>
      <c r="Y41" s="307"/>
      <c r="Z41" s="307"/>
      <c r="AA41" s="307"/>
      <c r="AB41" s="307"/>
      <c r="AC41" s="307"/>
      <c r="AD41" s="307"/>
      <c r="AE41" s="307"/>
      <c r="AF41" s="307"/>
      <c r="AG41" s="308"/>
      <c r="AH41" s="295">
        <f>COUNTA(B12:B30)</f>
        <v>9</v>
      </c>
      <c r="AI41" s="296"/>
      <c r="AJ41" s="136" t="s">
        <v>180</v>
      </c>
      <c r="AK41" s="302">
        <f>ROUNDUP(AH41/10,0)</f>
        <v>1</v>
      </c>
      <c r="AL41" s="284"/>
      <c r="AM41" s="286"/>
      <c r="AN41" s="286"/>
    </row>
    <row r="42" spans="1:40" ht="18" customHeight="1">
      <c r="A42" s="343"/>
      <c r="B42" s="343"/>
      <c r="C42" s="343"/>
      <c r="D42" s="67"/>
      <c r="E42" s="67"/>
      <c r="F42" s="343"/>
      <c r="G42" s="343"/>
      <c r="H42" s="343"/>
      <c r="I42" s="286">
        <f>I40/3</f>
        <v>80.333333333333329</v>
      </c>
      <c r="J42" s="286"/>
      <c r="K42" s="286"/>
      <c r="M42" s="317"/>
      <c r="N42" s="293"/>
      <c r="O42" s="313"/>
      <c r="P42" s="314"/>
      <c r="Q42" s="306" t="s">
        <v>181</v>
      </c>
      <c r="R42" s="307"/>
      <c r="S42" s="307"/>
      <c r="T42" s="307"/>
      <c r="U42" s="307"/>
      <c r="V42" s="307"/>
      <c r="W42" s="307"/>
      <c r="X42" s="307"/>
      <c r="Y42" s="307"/>
      <c r="Z42" s="307"/>
      <c r="AA42" s="307"/>
      <c r="AB42" s="307"/>
      <c r="AC42" s="307"/>
      <c r="AD42" s="307"/>
      <c r="AE42" s="307"/>
      <c r="AF42" s="307"/>
      <c r="AG42" s="308"/>
      <c r="AH42" s="302">
        <f>ROUNDDOWN(I42,1)</f>
        <v>80.3</v>
      </c>
      <c r="AI42" s="284"/>
      <c r="AJ42" s="137" t="s">
        <v>180</v>
      </c>
      <c r="AK42" s="302">
        <f>ROUNDUP(AH42/40,0)</f>
        <v>3</v>
      </c>
      <c r="AL42" s="284"/>
      <c r="AM42" s="286"/>
      <c r="AN42" s="286"/>
    </row>
    <row r="43" spans="1:40" ht="18" customHeight="1">
      <c r="B43" s="62"/>
      <c r="I43" s="343"/>
      <c r="J43" s="343"/>
      <c r="K43" s="343"/>
      <c r="M43" s="111"/>
      <c r="N43" s="306" t="s">
        <v>184</v>
      </c>
      <c r="O43" s="307"/>
      <c r="P43" s="307"/>
      <c r="Q43" s="307"/>
      <c r="R43" s="307"/>
      <c r="S43" s="307"/>
      <c r="T43" s="307"/>
      <c r="U43" s="307"/>
      <c r="V43" s="307"/>
      <c r="W43" s="307"/>
      <c r="X43" s="307"/>
      <c r="Y43" s="307"/>
      <c r="Z43" s="307"/>
      <c r="AA43" s="307"/>
      <c r="AB43" s="307"/>
      <c r="AC43" s="307"/>
      <c r="AD43" s="307"/>
      <c r="AE43" s="307"/>
      <c r="AF43" s="307"/>
      <c r="AG43" s="308"/>
      <c r="AH43" s="301"/>
      <c r="AI43" s="301"/>
      <c r="AJ43" s="301"/>
      <c r="AK43" s="301"/>
      <c r="AL43" s="301"/>
      <c r="AM43" s="295" cm="1">
        <f t="array" ref="AM43">ROUNDUP(_xlfn.IFS(AM40&lt;2,1,AND(AM40&lt;=2,AM40&lt;6),AM40-1,AM40&gt;=6,AM40/2*3),1)</f>
        <v>1</v>
      </c>
      <c r="AN43" s="297"/>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32" t="str">
        <f>IF(VLOOKUP($AK$1,選択肢!$A$1:$J$32,C51,FALSE)=0,"-",VLOOKUP($AK$1,選択肢!$A$1:$J$32,C51,FALSE))</f>
        <v>管理者</v>
      </c>
      <c r="D46" s="333"/>
      <c r="E46" s="339" t="str">
        <f>IF(VLOOKUP($AK$1,選択肢!$A$1:$J$32,E51,FALSE)=0,"-",VLOOKUP($AK$1,選択肢!$A$1:$J$32,E51,FALSE))</f>
        <v>サービス提供責任者</v>
      </c>
      <c r="F46" s="339"/>
      <c r="G46" s="339"/>
      <c r="H46" s="339"/>
      <c r="I46" s="332" t="str">
        <f>IF(VLOOKUP($AK$1,選択肢!$A$1:$J$32,I51,FALSE)=0,"-",VLOOKUP($AK$1,選択肢!$A$1:$J$32,I51,FALSE))</f>
        <v>従業者</v>
      </c>
      <c r="J46" s="333"/>
      <c r="K46" s="333"/>
      <c r="L46" s="333"/>
      <c r="M46" s="333"/>
      <c r="N46" s="340"/>
      <c r="O46" s="334"/>
      <c r="P46" s="334"/>
      <c r="Q46" s="334"/>
      <c r="R46" s="334"/>
      <c r="S46" s="334"/>
      <c r="T46" s="334"/>
      <c r="U46" s="334"/>
      <c r="V46" s="334"/>
      <c r="W46" s="334"/>
      <c r="X46" s="334"/>
      <c r="Y46" s="334"/>
      <c r="Z46" s="334"/>
      <c r="AA46" s="334"/>
      <c r="AB46" s="334"/>
      <c r="AC46" s="334"/>
      <c r="AD46" s="334"/>
      <c r="AE46" s="334"/>
      <c r="AF46" s="334"/>
      <c r="AG46" s="334"/>
      <c r="AH46" s="334"/>
      <c r="AI46" s="334"/>
      <c r="AJ46" s="334"/>
      <c r="AK46" s="334"/>
      <c r="AL46" s="334"/>
      <c r="AM46" s="334"/>
      <c r="AN46" s="62"/>
    </row>
    <row r="47" spans="1:40" ht="18" customHeight="1">
      <c r="A47" s="62"/>
      <c r="B47" s="67"/>
      <c r="C47" s="102" t="s">
        <v>190</v>
      </c>
      <c r="D47" s="102" t="s">
        <v>191</v>
      </c>
      <c r="E47" s="101" t="s">
        <v>190</v>
      </c>
      <c r="F47" s="338" t="s">
        <v>191</v>
      </c>
      <c r="G47" s="338"/>
      <c r="H47" s="338"/>
      <c r="I47" s="335" t="s">
        <v>190</v>
      </c>
      <c r="J47" s="336"/>
      <c r="K47" s="337"/>
      <c r="L47" s="335" t="s">
        <v>191</v>
      </c>
      <c r="M47" s="336"/>
      <c r="N47" s="337"/>
      <c r="O47" s="331"/>
      <c r="P47" s="331"/>
      <c r="Q47" s="331"/>
      <c r="R47" s="331"/>
      <c r="S47" s="331"/>
      <c r="T47" s="331"/>
      <c r="U47" s="331"/>
      <c r="V47" s="331"/>
      <c r="W47" s="331"/>
      <c r="X47" s="331"/>
      <c r="Y47" s="331"/>
      <c r="Z47" s="331"/>
      <c r="AA47" s="331"/>
      <c r="AB47" s="331"/>
      <c r="AC47" s="331"/>
      <c r="AD47" s="331"/>
      <c r="AE47" s="331"/>
      <c r="AF47" s="331"/>
      <c r="AG47" s="331"/>
      <c r="AH47" s="331"/>
      <c r="AI47" s="331"/>
      <c r="AJ47" s="331"/>
      <c r="AK47" s="331"/>
      <c r="AL47" s="129"/>
      <c r="AM47" s="129"/>
      <c r="AN47" s="62"/>
    </row>
    <row r="48" spans="1:40" ht="18" customHeight="1">
      <c r="A48" s="62"/>
      <c r="B48" s="75" t="s">
        <v>192</v>
      </c>
      <c r="C48" s="101">
        <f>COUNTIFS($B$11:$B$30,C$46,$C$11:$C$30,"A",$E$11:$E$30,"*")</f>
        <v>1</v>
      </c>
      <c r="D48" s="101">
        <f>COUNTIFS($B$11:$B$30,C$46,$C$11:$C$30,"B",$E$11:$E$30,"*")</f>
        <v>0</v>
      </c>
      <c r="E48" s="101">
        <f>COUNTIFS($B$11:$B$30,E$46,$C$11:$C$30,"A",$E$11:$E$30,"*")</f>
        <v>0</v>
      </c>
      <c r="F48" s="335">
        <f>COUNTIFS($B$11:$B$30,E$46,$C$11:$C$30,"B",$E$11:$E$30,"*")</f>
        <v>1</v>
      </c>
      <c r="G48" s="336"/>
      <c r="H48" s="337"/>
      <c r="I48" s="335">
        <f>COUNTIFS($B$11:$B$30,I$46,$C$11:$C$30,"A",$E$11:$E$30,"*")</f>
        <v>0</v>
      </c>
      <c r="J48" s="336"/>
      <c r="K48" s="337"/>
      <c r="L48" s="335">
        <f>COUNTIFS($B$11:$B$30,I$46,$C$11:$C$30,"B",$E$11:$E$30,"*")</f>
        <v>0</v>
      </c>
      <c r="M48" s="336"/>
      <c r="N48" s="337"/>
      <c r="O48" s="331"/>
      <c r="P48" s="331"/>
      <c r="Q48" s="331"/>
      <c r="R48" s="331"/>
      <c r="S48" s="331"/>
      <c r="T48" s="331"/>
      <c r="U48" s="331"/>
      <c r="V48" s="331"/>
      <c r="W48" s="331"/>
      <c r="X48" s="331"/>
      <c r="Y48" s="331"/>
      <c r="Z48" s="331"/>
      <c r="AA48" s="331"/>
      <c r="AB48" s="331"/>
      <c r="AC48" s="331"/>
      <c r="AD48" s="331"/>
      <c r="AE48" s="331"/>
      <c r="AF48" s="331"/>
      <c r="AG48" s="331"/>
      <c r="AH48" s="331"/>
      <c r="AI48" s="331"/>
      <c r="AJ48" s="331"/>
      <c r="AK48" s="331"/>
      <c r="AL48" s="129"/>
      <c r="AM48" s="129"/>
      <c r="AN48" s="62"/>
    </row>
    <row r="49" spans="1:40" ht="18" customHeight="1">
      <c r="A49" s="62"/>
      <c r="B49" s="82" t="s">
        <v>193</v>
      </c>
      <c r="C49" s="113"/>
      <c r="D49" s="113"/>
      <c r="E49" s="101">
        <f>COUNTIFS($B$11:$B$30,E$46,$C$11:$C$30,"C",$E$11:$E$30,"*")</f>
        <v>1</v>
      </c>
      <c r="F49" s="335">
        <f>COUNTIFS($B$11:$B$30,E$46,$C$11:$C$30,"D",$E$11:$E$30,"*")</f>
        <v>0</v>
      </c>
      <c r="G49" s="336"/>
      <c r="H49" s="337"/>
      <c r="I49" s="335">
        <f>COUNTIFS($B$11:$B$30,I$46,$C$11:$C$30,"C",$E$11:$E$30,"*")</f>
        <v>2</v>
      </c>
      <c r="J49" s="336"/>
      <c r="K49" s="337"/>
      <c r="L49" s="335">
        <f>COUNTIFS($B$11:$B$30,I$46,$C$11:$C$30,"D",$E$11:$E$30,"*")</f>
        <v>5</v>
      </c>
      <c r="M49" s="336"/>
      <c r="N49" s="337"/>
      <c r="O49" s="331"/>
      <c r="P49" s="331"/>
      <c r="Q49" s="331"/>
      <c r="R49" s="331"/>
      <c r="S49" s="331"/>
      <c r="T49" s="331"/>
      <c r="U49" s="331"/>
      <c r="V49" s="331"/>
      <c r="W49" s="331"/>
      <c r="X49" s="331"/>
      <c r="Y49" s="331"/>
      <c r="Z49" s="331"/>
      <c r="AA49" s="331"/>
      <c r="AB49" s="331"/>
      <c r="AC49" s="331"/>
      <c r="AD49" s="331"/>
      <c r="AE49" s="331"/>
      <c r="AF49" s="331"/>
      <c r="AG49" s="331"/>
      <c r="AH49" s="331"/>
      <c r="AI49" s="331"/>
      <c r="AJ49" s="331"/>
      <c r="AK49" s="331"/>
      <c r="AL49" s="129"/>
      <c r="AM49" s="129"/>
      <c r="AN49" s="62"/>
    </row>
    <row r="50" spans="1:40" ht="18" customHeight="1">
      <c r="A50" s="62"/>
      <c r="B50" s="82" t="s">
        <v>194</v>
      </c>
      <c r="C50" s="341"/>
      <c r="D50" s="342"/>
      <c r="E50" s="335">
        <f>IF($AK$3="４週",SUMIFS($AK$11:$AK$30,$B$11:$B$30,E46)/4/$AH$5,IF($AK$3="歴月",SUMIFS($AK$11:$AK$30,$B$11:$B$30,E46)/$AL$5,"記載する期間を選択してください"))</f>
        <v>0</v>
      </c>
      <c r="F50" s="336"/>
      <c r="G50" s="336"/>
      <c r="H50" s="337"/>
      <c r="I50" s="335">
        <f>IF($AK$3="４週",SUMIFS($AK$11:$AK$30,$B$11:$B$30,I46)/4/$AH$5,IF($AK$3="歴月",SUMIFS($AK$11:$AK$30,$B$11:$B$30,I46)/$AL$5,"記載する期間を選択してください"))</f>
        <v>0</v>
      </c>
      <c r="J50" s="336"/>
      <c r="K50" s="336"/>
      <c r="L50" s="336"/>
      <c r="M50" s="336"/>
      <c r="N50" s="337"/>
      <c r="O50" s="331"/>
      <c r="P50" s="331"/>
      <c r="Q50" s="331"/>
      <c r="R50" s="331"/>
      <c r="S50" s="331"/>
      <c r="T50" s="331"/>
      <c r="U50" s="331"/>
      <c r="V50" s="331"/>
      <c r="W50" s="331"/>
      <c r="X50" s="331"/>
      <c r="Y50" s="331"/>
      <c r="Z50" s="331"/>
      <c r="AA50" s="331"/>
      <c r="AB50" s="331"/>
      <c r="AC50" s="331"/>
      <c r="AD50" s="331"/>
      <c r="AE50" s="331"/>
      <c r="AF50" s="331"/>
      <c r="AG50" s="331"/>
      <c r="AH50" s="331"/>
      <c r="AI50" s="331"/>
      <c r="AJ50" s="331"/>
      <c r="AK50" s="331"/>
      <c r="AL50" s="331"/>
      <c r="AM50" s="331"/>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86" t="s">
        <v>126</v>
      </c>
      <c r="D59" s="286"/>
      <c r="E59" s="286"/>
      <c r="F59" s="60"/>
      <c r="G59" s="60"/>
    </row>
    <row r="60" spans="1:40" ht="15" customHeight="1">
      <c r="A60" s="60"/>
      <c r="B60" s="97" t="s">
        <v>127</v>
      </c>
      <c r="C60" s="299" t="s">
        <v>128</v>
      </c>
      <c r="D60" s="299"/>
      <c r="E60" s="299"/>
      <c r="F60" s="60"/>
      <c r="G60" s="60"/>
    </row>
    <row r="61" spans="1:40" ht="15" customHeight="1">
      <c r="A61" s="60"/>
      <c r="B61" s="97" t="s">
        <v>129</v>
      </c>
      <c r="C61" s="299" t="s">
        <v>130</v>
      </c>
      <c r="D61" s="299"/>
      <c r="E61" s="299"/>
      <c r="F61" s="60"/>
      <c r="G61" s="60"/>
    </row>
    <row r="62" spans="1:40" ht="15" customHeight="1">
      <c r="A62" s="60"/>
      <c r="B62" s="97" t="s">
        <v>131</v>
      </c>
      <c r="C62" s="299" t="s">
        <v>132</v>
      </c>
      <c r="D62" s="299"/>
      <c r="E62" s="299"/>
      <c r="F62" s="60"/>
      <c r="G62" s="60"/>
    </row>
    <row r="63" spans="1:40" ht="15" customHeight="1">
      <c r="A63" s="60"/>
      <c r="B63" s="97" t="s">
        <v>133</v>
      </c>
      <c r="C63" s="299" t="s">
        <v>134</v>
      </c>
      <c r="D63" s="299"/>
      <c r="E63" s="299"/>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30">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AH5" sqref="AH5:AJ5"/>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1" t="s">
        <v>206</v>
      </c>
      <c r="AL1" s="281"/>
      <c r="AM1" s="281"/>
      <c r="AN1" s="281"/>
    </row>
    <row r="2" spans="1:40" ht="18" customHeight="1">
      <c r="A2" s="62"/>
      <c r="B2" s="63"/>
      <c r="C2" s="63"/>
      <c r="D2" s="63"/>
      <c r="E2" s="63"/>
      <c r="F2" s="63"/>
      <c r="G2" s="63"/>
      <c r="H2" s="63"/>
      <c r="I2" s="63"/>
      <c r="J2" s="63"/>
      <c r="K2" s="63"/>
      <c r="L2" s="63"/>
      <c r="M2" s="288">
        <v>2024</v>
      </c>
      <c r="N2" s="288"/>
      <c r="O2" s="288"/>
      <c r="P2" s="288"/>
      <c r="Q2" s="287" t="s">
        <v>94</v>
      </c>
      <c r="R2" s="287"/>
      <c r="S2" s="288">
        <v>5</v>
      </c>
      <c r="T2" s="288"/>
      <c r="U2" s="287" t="s">
        <v>95</v>
      </c>
      <c r="V2" s="287"/>
      <c r="W2" s="63"/>
      <c r="X2" s="63"/>
      <c r="Y2" s="63"/>
      <c r="Z2" s="62"/>
      <c r="AA2" s="62"/>
      <c r="AC2" s="81"/>
      <c r="AD2" s="63"/>
      <c r="AE2" s="63"/>
      <c r="AF2" s="63"/>
      <c r="AG2" s="63"/>
      <c r="AH2" s="63"/>
      <c r="AI2" s="81" t="s">
        <v>96</v>
      </c>
      <c r="AJ2" s="81"/>
      <c r="AK2" s="282"/>
      <c r="AL2" s="282"/>
      <c r="AM2" s="282"/>
      <c r="AN2" s="2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3" t="s">
        <v>155</v>
      </c>
      <c r="AL3" s="283"/>
      <c r="AM3" s="283"/>
      <c r="AN3" s="28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3"/>
      <c r="AL4" s="283"/>
      <c r="AM4" s="283"/>
      <c r="AN4" s="28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0">
        <v>40</v>
      </c>
      <c r="AI5" s="320"/>
      <c r="AJ5" s="320"/>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4" t="s">
        <v>102</v>
      </c>
      <c r="B7" s="321" t="s">
        <v>103</v>
      </c>
      <c r="C7" s="291" t="s">
        <v>104</v>
      </c>
      <c r="D7" s="286" t="s">
        <v>105</v>
      </c>
      <c r="E7" s="295" t="s">
        <v>106</v>
      </c>
      <c r="F7" s="290" t="s">
        <v>107</v>
      </c>
      <c r="G7" s="290"/>
      <c r="H7" s="290"/>
      <c r="I7" s="290"/>
      <c r="J7" s="290"/>
      <c r="K7" s="290"/>
      <c r="L7" s="290"/>
      <c r="M7" s="290"/>
      <c r="N7" s="290"/>
      <c r="O7" s="290"/>
      <c r="P7" s="290"/>
      <c r="Q7" s="290"/>
      <c r="R7" s="290"/>
      <c r="S7" s="290"/>
      <c r="T7" s="290"/>
      <c r="U7" s="290"/>
      <c r="V7" s="290"/>
      <c r="W7" s="290"/>
      <c r="X7" s="290"/>
      <c r="Y7" s="290"/>
      <c r="Z7" s="290"/>
      <c r="AA7" s="290"/>
      <c r="AB7" s="290"/>
      <c r="AC7" s="290"/>
      <c r="AD7" s="290"/>
      <c r="AE7" s="290"/>
      <c r="AF7" s="290"/>
      <c r="AG7" s="290"/>
      <c r="AH7" s="290"/>
      <c r="AI7" s="290"/>
      <c r="AJ7" s="290"/>
      <c r="AK7" s="284" t="s">
        <v>108</v>
      </c>
      <c r="AL7" s="285" t="s">
        <v>109</v>
      </c>
      <c r="AM7" s="280" t="s">
        <v>110</v>
      </c>
      <c r="AN7" s="280"/>
    </row>
    <row r="8" spans="1:40" ht="15" customHeight="1">
      <c r="A8" s="294"/>
      <c r="B8" s="322"/>
      <c r="C8" s="292"/>
      <c r="D8" s="286"/>
      <c r="E8" s="295"/>
      <c r="F8" s="286" t="s">
        <v>111</v>
      </c>
      <c r="G8" s="286"/>
      <c r="H8" s="286"/>
      <c r="I8" s="286"/>
      <c r="J8" s="286"/>
      <c r="K8" s="286"/>
      <c r="L8" s="286"/>
      <c r="M8" s="286" t="s">
        <v>112</v>
      </c>
      <c r="N8" s="286"/>
      <c r="O8" s="286"/>
      <c r="P8" s="286"/>
      <c r="Q8" s="286"/>
      <c r="R8" s="286"/>
      <c r="S8" s="286"/>
      <c r="T8" s="286" t="s">
        <v>113</v>
      </c>
      <c r="U8" s="286"/>
      <c r="V8" s="286"/>
      <c r="W8" s="286"/>
      <c r="X8" s="286"/>
      <c r="Y8" s="286"/>
      <c r="Z8" s="286"/>
      <c r="AA8" s="286" t="s">
        <v>114</v>
      </c>
      <c r="AB8" s="286"/>
      <c r="AC8" s="286"/>
      <c r="AD8" s="286"/>
      <c r="AE8" s="286"/>
      <c r="AF8" s="286"/>
      <c r="AG8" s="286"/>
      <c r="AH8" s="286" t="s">
        <v>115</v>
      </c>
      <c r="AI8" s="286"/>
      <c r="AJ8" s="286"/>
      <c r="AK8" s="284"/>
      <c r="AL8" s="285"/>
      <c r="AM8" s="280"/>
      <c r="AN8" s="280"/>
    </row>
    <row r="9" spans="1:40" ht="15" customHeight="1">
      <c r="A9" s="294"/>
      <c r="B9" s="323" t="s">
        <v>156</v>
      </c>
      <c r="C9" s="292"/>
      <c r="D9" s="286"/>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4"/>
      <c r="AL9" s="285"/>
      <c r="AM9" s="280"/>
      <c r="AN9" s="280"/>
    </row>
    <row r="10" spans="1:40" ht="15" customHeight="1">
      <c r="A10" s="294"/>
      <c r="B10" s="324"/>
      <c r="C10" s="293"/>
      <c r="D10" s="286"/>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4"/>
      <c r="AL10" s="285"/>
      <c r="AM10" s="280"/>
      <c r="AN10" s="28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8"/>
      <c r="AN11" s="298"/>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8"/>
      <c r="AN12" s="298"/>
    </row>
    <row r="13" spans="1:40" ht="18"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8"/>
      <c r="AN13" s="298"/>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8"/>
      <c r="AN14" s="29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8"/>
      <c r="AN15" s="29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8"/>
      <c r="AN16" s="29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8"/>
      <c r="AN17" s="29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8"/>
      <c r="AN18" s="29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8"/>
      <c r="AN19" s="29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8"/>
      <c r="AN20" s="29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8"/>
      <c r="AN21" s="29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8"/>
      <c r="AN22" s="29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8"/>
      <c r="AN23" s="29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8"/>
      <c r="AN24" s="29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8"/>
      <c r="AN25" s="29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8"/>
      <c r="AN26" s="29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8"/>
      <c r="AN27" s="29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8"/>
      <c r="AN28" s="29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8"/>
      <c r="AN29" s="29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8"/>
      <c r="AN30" s="298"/>
    </row>
    <row r="31" spans="1:40" ht="18" customHeight="1">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4"/>
      <c r="AN31" s="294"/>
    </row>
    <row r="32" spans="1:40" ht="18" customHeight="1">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4"/>
      <c r="AN32" s="294"/>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7">
        <v>6</v>
      </c>
      <c r="G37" s="357"/>
      <c r="H37" s="357"/>
      <c r="I37" s="357">
        <v>7</v>
      </c>
      <c r="J37" s="357"/>
      <c r="K37" s="357"/>
      <c r="L37" s="357">
        <v>8</v>
      </c>
      <c r="M37" s="357"/>
      <c r="N37" s="357"/>
      <c r="O37" s="357">
        <v>9</v>
      </c>
      <c r="P37" s="357"/>
      <c r="Q37" s="357"/>
      <c r="R37" s="357">
        <v>10</v>
      </c>
      <c r="S37" s="357"/>
      <c r="T37" s="357"/>
      <c r="U37" s="357">
        <v>11</v>
      </c>
      <c r="V37" s="357"/>
      <c r="W37" s="357"/>
      <c r="X37" s="357">
        <v>12</v>
      </c>
      <c r="Y37" s="357"/>
      <c r="Z37" s="357"/>
      <c r="AA37" s="357">
        <v>1</v>
      </c>
      <c r="AB37" s="357"/>
      <c r="AC37" s="357"/>
      <c r="AD37" s="357">
        <v>2</v>
      </c>
      <c r="AE37" s="357"/>
      <c r="AF37" s="357"/>
      <c r="AG37" s="357">
        <v>3</v>
      </c>
      <c r="AH37" s="357"/>
      <c r="AI37" s="357"/>
      <c r="AJ37" s="286" t="s">
        <v>211</v>
      </c>
      <c r="AK37" s="286"/>
      <c r="AL37" s="82" t="s">
        <v>212</v>
      </c>
      <c r="AM37"/>
      <c r="AN37"/>
      <c r="AO37"/>
      <c r="AP37"/>
      <c r="AQ37"/>
    </row>
    <row r="38" spans="1:43" ht="18" customHeight="1">
      <c r="A38" s="355" t="s">
        <v>213</v>
      </c>
      <c r="B38" s="355"/>
      <c r="C38" s="355"/>
      <c r="D38" s="69">
        <v>1400</v>
      </c>
      <c r="E38" s="69">
        <v>1310</v>
      </c>
      <c r="F38" s="356">
        <v>1400</v>
      </c>
      <c r="G38" s="356"/>
      <c r="H38" s="356"/>
      <c r="I38" s="356">
        <v>1470</v>
      </c>
      <c r="J38" s="356"/>
      <c r="K38" s="356"/>
      <c r="L38" s="356">
        <v>1470</v>
      </c>
      <c r="M38" s="356"/>
      <c r="N38" s="356"/>
      <c r="O38" s="356">
        <v>1330</v>
      </c>
      <c r="P38" s="356"/>
      <c r="Q38" s="356"/>
      <c r="R38" s="356">
        <v>1400</v>
      </c>
      <c r="S38" s="356"/>
      <c r="T38" s="356"/>
      <c r="U38" s="356">
        <v>1400</v>
      </c>
      <c r="V38" s="356"/>
      <c r="W38" s="356"/>
      <c r="X38" s="356">
        <v>1330</v>
      </c>
      <c r="Y38" s="356"/>
      <c r="Z38" s="356"/>
      <c r="AA38" s="356">
        <v>1330</v>
      </c>
      <c r="AB38" s="356"/>
      <c r="AC38" s="356"/>
      <c r="AD38" s="356">
        <v>1330</v>
      </c>
      <c r="AE38" s="356"/>
      <c r="AF38" s="356"/>
      <c r="AG38" s="356">
        <v>1400</v>
      </c>
      <c r="AH38" s="356"/>
      <c r="AI38" s="356"/>
      <c r="AJ38" s="299">
        <f>SUM(D38:AI38)</f>
        <v>16570</v>
      </c>
      <c r="AK38" s="299"/>
      <c r="AL38" s="358">
        <f>ROUNDUP(AJ38/AJ39,1)</f>
        <v>70</v>
      </c>
      <c r="AM38"/>
      <c r="AN38"/>
      <c r="AO38"/>
      <c r="AP38"/>
      <c r="AQ38"/>
    </row>
    <row r="39" spans="1:43" ht="18" customHeight="1">
      <c r="A39" s="355" t="s">
        <v>214</v>
      </c>
      <c r="B39" s="355"/>
      <c r="C39" s="355"/>
      <c r="D39" s="69">
        <v>20</v>
      </c>
      <c r="E39" s="69">
        <v>19</v>
      </c>
      <c r="F39" s="356">
        <v>20</v>
      </c>
      <c r="G39" s="356"/>
      <c r="H39" s="356"/>
      <c r="I39" s="356">
        <v>21</v>
      </c>
      <c r="J39" s="356"/>
      <c r="K39" s="356"/>
      <c r="L39" s="356">
        <v>21</v>
      </c>
      <c r="M39" s="356"/>
      <c r="N39" s="356"/>
      <c r="O39" s="356">
        <v>19</v>
      </c>
      <c r="P39" s="356"/>
      <c r="Q39" s="356"/>
      <c r="R39" s="356">
        <v>20</v>
      </c>
      <c r="S39" s="356"/>
      <c r="T39" s="356"/>
      <c r="U39" s="356">
        <v>20</v>
      </c>
      <c r="V39" s="356"/>
      <c r="W39" s="356"/>
      <c r="X39" s="356">
        <v>19</v>
      </c>
      <c r="Y39" s="356"/>
      <c r="Z39" s="356"/>
      <c r="AA39" s="356">
        <v>19</v>
      </c>
      <c r="AB39" s="356"/>
      <c r="AC39" s="356"/>
      <c r="AD39" s="356">
        <v>19</v>
      </c>
      <c r="AE39" s="356"/>
      <c r="AF39" s="356"/>
      <c r="AG39" s="356">
        <v>20</v>
      </c>
      <c r="AH39" s="356"/>
      <c r="AI39" s="356"/>
      <c r="AJ39" s="299">
        <f>+SUM(D39:AI39)</f>
        <v>237</v>
      </c>
      <c r="AK39" s="299"/>
      <c r="AL39" s="35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286" t="s">
        <v>170</v>
      </c>
      <c r="B42" s="286"/>
      <c r="C42" s="286" t="s">
        <v>207</v>
      </c>
      <c r="D42" s="286"/>
      <c r="E42" s="286" t="s">
        <v>209</v>
      </c>
      <c r="F42" s="286"/>
      <c r="G42" s="286"/>
      <c r="H42" s="286"/>
      <c r="I42" s="286" t="s">
        <v>215</v>
      </c>
      <c r="J42" s="286"/>
      <c r="K42" s="286"/>
      <c r="L42" s="286"/>
      <c r="M42" s="286"/>
      <c r="N42" s="286"/>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5" t="s">
        <v>172</v>
      </c>
      <c r="B43" s="285"/>
      <c r="C43" s="351">
        <f>ROUNDDOWN(IF(AL38&lt;=60,1,1+ROUNDUP((AL38-60)/40,0)),1)</f>
        <v>2</v>
      </c>
      <c r="D43" s="351"/>
      <c r="E43" s="351">
        <f>ROUNDDOWN(AL38/2,1)</f>
        <v>35</v>
      </c>
      <c r="F43" s="351"/>
      <c r="G43" s="351"/>
      <c r="H43" s="351"/>
      <c r="I43" s="351">
        <f>ROUNDDOWN(AL38/4,1)</f>
        <v>17.5</v>
      </c>
      <c r="J43" s="351"/>
      <c r="K43" s="351"/>
      <c r="L43" s="351"/>
      <c r="M43" s="351"/>
      <c r="N43" s="35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32" t="str">
        <f>IF(VLOOKUP($AK$1,選択肢!$A$1:$J$32,C50,FALSE)=0,"-",VLOOKUP($AK$1,選択肢!$A$1:$J$32,C50,FALSE))</f>
        <v>管理者</v>
      </c>
      <c r="D45" s="333"/>
      <c r="E45" s="339" t="str">
        <f>IF(VLOOKUP($AK$1,選択肢!$A$1:$J$32,E50,FALSE)=0,"-",VLOOKUP($AK$1,選択肢!$A$1:$J$32,E50,FALSE))</f>
        <v>サービス管理責任者</v>
      </c>
      <c r="F45" s="339"/>
      <c r="G45" s="339"/>
      <c r="H45" s="339"/>
      <c r="I45" s="332" t="str">
        <f>IF(VLOOKUP($AK$1,選択肢!$A$1:$J$32,I50,FALSE)=0,"-",VLOOKUP($AK$1,選択肢!$A$1:$J$32,I50,FALSE))</f>
        <v>医師</v>
      </c>
      <c r="J45" s="333"/>
      <c r="K45" s="333"/>
      <c r="L45" s="333"/>
      <c r="M45" s="333"/>
      <c r="N45" s="340"/>
      <c r="O45" s="332" t="str">
        <f>IF(VLOOKUP($AK$1,選択肢!$A$1:$J$32,O50,FALSE)=0,"-",VLOOKUP($AK$1,選択肢!$A$1:$J$32,O50,FALSE))</f>
        <v>看護職員</v>
      </c>
      <c r="P45" s="333"/>
      <c r="Q45" s="333"/>
      <c r="R45" s="333"/>
      <c r="S45" s="333"/>
      <c r="T45" s="340"/>
      <c r="U45" s="332" t="str">
        <f>IF(VLOOKUP($AK$1,選択肢!$A$1:$J$32,U50,FALSE)=0,"-",VLOOKUP($AK$1,選択肢!$A$1:$J$32,U50,FALSE))</f>
        <v>生活支援員</v>
      </c>
      <c r="V45" s="333"/>
      <c r="W45" s="333"/>
      <c r="X45" s="333"/>
      <c r="Y45" s="333"/>
      <c r="Z45" s="340"/>
      <c r="AA45" s="332" t="str">
        <f>IF(VLOOKUP($AK$1,選択肢!$A$1:$J$32,AA50,FALSE)=0,"-",VLOOKUP($AK$1,選択肢!$A$1:$J$32,AA50,FALSE))</f>
        <v>-</v>
      </c>
      <c r="AB45" s="333"/>
      <c r="AC45" s="333"/>
      <c r="AD45" s="333"/>
      <c r="AE45" s="333"/>
      <c r="AF45" s="340"/>
      <c r="AG45" s="339" t="str">
        <f>IF(VLOOKUP($AK$1,選択肢!$A$1:$J$32,AG50,FALSE)=0,"-",VLOOKUP($AK$1,選択肢!$A$1:$J$32,AG50,FALSE))</f>
        <v>-</v>
      </c>
      <c r="AH45" s="339"/>
      <c r="AI45" s="339"/>
      <c r="AJ45" s="339"/>
      <c r="AK45" s="339"/>
      <c r="AL45" s="339" t="str">
        <f>IF(VLOOKUP($AK$1,選択肢!$A$1:$J$32,AL50,FALSE)=0,"-",VLOOKUP($AK$1,選択肢!$A$1:$J$32,AL50,FALSE))</f>
        <v>-</v>
      </c>
      <c r="AM45" s="339"/>
      <c r="AN45" s="62"/>
    </row>
    <row r="46" spans="1:43" ht="18" customHeight="1">
      <c r="A46" s="62"/>
      <c r="B46" s="67"/>
      <c r="C46" s="102" t="s">
        <v>190</v>
      </c>
      <c r="D46" s="102" t="s">
        <v>191</v>
      </c>
      <c r="E46" s="101" t="s">
        <v>190</v>
      </c>
      <c r="F46" s="338" t="s">
        <v>191</v>
      </c>
      <c r="G46" s="338"/>
      <c r="H46" s="338"/>
      <c r="I46" s="335" t="s">
        <v>190</v>
      </c>
      <c r="J46" s="336"/>
      <c r="K46" s="337"/>
      <c r="L46" s="335" t="s">
        <v>191</v>
      </c>
      <c r="M46" s="336"/>
      <c r="N46" s="337"/>
      <c r="O46" s="335" t="s">
        <v>190</v>
      </c>
      <c r="P46" s="336"/>
      <c r="Q46" s="337"/>
      <c r="R46" s="335" t="s">
        <v>191</v>
      </c>
      <c r="S46" s="336"/>
      <c r="T46" s="337"/>
      <c r="U46" s="335" t="s">
        <v>190</v>
      </c>
      <c r="V46" s="336"/>
      <c r="W46" s="337"/>
      <c r="X46" s="335" t="s">
        <v>191</v>
      </c>
      <c r="Y46" s="336"/>
      <c r="Z46" s="337"/>
      <c r="AA46" s="335" t="s">
        <v>190</v>
      </c>
      <c r="AB46" s="336"/>
      <c r="AC46" s="337"/>
      <c r="AD46" s="335" t="s">
        <v>191</v>
      </c>
      <c r="AE46" s="336"/>
      <c r="AF46" s="337"/>
      <c r="AG46" s="335" t="s">
        <v>190</v>
      </c>
      <c r="AH46" s="336"/>
      <c r="AI46" s="337"/>
      <c r="AJ46" s="335" t="s">
        <v>191</v>
      </c>
      <c r="AK46" s="337"/>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335">
        <f>COUNTIFS($B$11:$B$30,E$45,$C$11:$C$30,"B",$E$11:$E$30,"*")</f>
        <v>1</v>
      </c>
      <c r="G47" s="336"/>
      <c r="H47" s="337"/>
      <c r="I47" s="335">
        <f>COUNTIFS($B$11:$B$30,I$45,$C$11:$C$30,"A",$E$11:$E$30,"*")</f>
        <v>0</v>
      </c>
      <c r="J47" s="336"/>
      <c r="K47" s="337"/>
      <c r="L47" s="335">
        <f>COUNTIFS($B$11:$B$30,I$45,$C$11:$C$30,"B",$E$11:$E$30,"*")</f>
        <v>0</v>
      </c>
      <c r="M47" s="336"/>
      <c r="N47" s="337"/>
      <c r="O47" s="335">
        <f>COUNTIFS($B$11:$B$30,O$45,$C$11:$C$30,"A",$E$11:$E$30,"*")</f>
        <v>0</v>
      </c>
      <c r="P47" s="336"/>
      <c r="Q47" s="337"/>
      <c r="R47" s="335">
        <f>COUNTIFS($B$11:$B$30,O$45,$C$11:$C$30,"B",$E$11:$E$30,"*")</f>
        <v>0</v>
      </c>
      <c r="S47" s="336"/>
      <c r="T47" s="337"/>
      <c r="U47" s="335">
        <f>COUNTIFS($B$11:$B$30,U$45,$C$11:$C$30,"A",$E$11:$E$30,"*")</f>
        <v>0</v>
      </c>
      <c r="V47" s="336"/>
      <c r="W47" s="337"/>
      <c r="X47" s="335">
        <f>COUNTIFS($B$11:$B$30,U$45,$C$11:$C$30,"B",$E$11:$E$30,"*")</f>
        <v>0</v>
      </c>
      <c r="Y47" s="336"/>
      <c r="Z47" s="337"/>
      <c r="AA47" s="335">
        <f>COUNTIFS($B$11:$B$30,AA$45,$C$11:$C$30,"A",$E$11:$E$30,"*")</f>
        <v>0</v>
      </c>
      <c r="AB47" s="336"/>
      <c r="AC47" s="337"/>
      <c r="AD47" s="335">
        <f>COUNTIFS($B$11:$B$30,AA$45,$C$11:$C$30,"B",$E$11:$E$30,"*")</f>
        <v>0</v>
      </c>
      <c r="AE47" s="336"/>
      <c r="AF47" s="337"/>
      <c r="AG47" s="335">
        <f>COUNTIFS($B$11:$B$30,AG$45,$C$11:$C$30,"A",$E$11:$E$30,"*")</f>
        <v>0</v>
      </c>
      <c r="AH47" s="336"/>
      <c r="AI47" s="337"/>
      <c r="AJ47" s="335">
        <f>COUNTIFS($B$11:$B$30,AG$45,$C$11:$C$30,"B",$E$11:$E$30,"*")</f>
        <v>0</v>
      </c>
      <c r="AK47" s="337"/>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335">
        <f>COUNTIFS($B$11:$B$30,E$45,$C$11:$C$30,"D",$E$11:$E$30,"*")</f>
        <v>0</v>
      </c>
      <c r="G48" s="336"/>
      <c r="H48" s="337"/>
      <c r="I48" s="335">
        <f>COUNTIFS($B$11:$B$30,I$45,$C$11:$C$30,"C",$E$11:$E$30,"*")</f>
        <v>1</v>
      </c>
      <c r="J48" s="336"/>
      <c r="K48" s="337"/>
      <c r="L48" s="335">
        <f>COUNTIFS($B$11:$B$30,I$45,$C$11:$C$30,"D",$E$11:$E$30,"*")</f>
        <v>0</v>
      </c>
      <c r="M48" s="336"/>
      <c r="N48" s="337"/>
      <c r="O48" s="335">
        <f>COUNTIFS($B$11:$B$30,O$45,$C$11:$C$30,"C",$E$11:$E$30,"*")</f>
        <v>0</v>
      </c>
      <c r="P48" s="336"/>
      <c r="Q48" s="337"/>
      <c r="R48" s="335">
        <f>COUNTIFS($B$11:$B$30,O$45,$C$11:$C$30,"D",$E$11:$E$30,"*")</f>
        <v>1</v>
      </c>
      <c r="S48" s="336"/>
      <c r="T48" s="337"/>
      <c r="U48" s="335">
        <f>COUNTIFS($B$11:$B$30,U$45,$C$11:$C$30,"C",$E$11:$E$30,"*")</f>
        <v>0</v>
      </c>
      <c r="V48" s="336"/>
      <c r="W48" s="337"/>
      <c r="X48" s="335">
        <f>COUNTIFS($B$11:$B$30,U$45,$C$11:$C$30,"D",$E$11:$E$30,"*")</f>
        <v>0</v>
      </c>
      <c r="Y48" s="336"/>
      <c r="Z48" s="337"/>
      <c r="AA48" s="335">
        <f>COUNTIFS($B$11:$B$30,AA$45,$C$11:$C$30,"C",$E$11:$E$30,"*")</f>
        <v>0</v>
      </c>
      <c r="AB48" s="336"/>
      <c r="AC48" s="337"/>
      <c r="AD48" s="335">
        <f>COUNTIFS($B$11:$B$30,AA$45,$C$11:$C$30,"D",$E$11:$E$30,"*")</f>
        <v>0</v>
      </c>
      <c r="AE48" s="336"/>
      <c r="AF48" s="337"/>
      <c r="AG48" s="335">
        <f>COUNTIFS($B$11:$B$30,AG$45,$C$11:$C$30,"C",$E$11:$E$30,"*")</f>
        <v>0</v>
      </c>
      <c r="AH48" s="336"/>
      <c r="AI48" s="337"/>
      <c r="AJ48" s="335">
        <f>COUNTIFS($B$11:$B$30,AG$45,$C$11:$C$30,"D",$E$11:$E$30,"*")</f>
        <v>0</v>
      </c>
      <c r="AK48" s="337"/>
      <c r="AL48" s="101">
        <f>COUNTIFS($B$11:$B$30,AL$45,$C$11:$C$30,"C",$E$11:$E$30,"*")</f>
        <v>0</v>
      </c>
      <c r="AM48" s="101">
        <f>COUNTIFS($B$11:$B$30,AL$45,$C$11:$C$30,"D",$E$11:$E$30,"*")</f>
        <v>0</v>
      </c>
      <c r="AN48" s="62"/>
    </row>
    <row r="49" spans="1:40" ht="24.95" customHeight="1">
      <c r="A49" s="62"/>
      <c r="B49" s="82" t="s">
        <v>194</v>
      </c>
      <c r="C49" s="332">
        <f>IF($AK$3="４週",SUMIFS($AK$11:$AK$30,$B$11:$B$30,C45)/4/$AH$5,IF($AK$3="歴月",SUMIFS($AK$11:$AK$30,$B$11:$B$30,C45)/$AL$5,"記載する期間を選択してください"))</f>
        <v>0</v>
      </c>
      <c r="D49" s="340"/>
      <c r="E49" s="352">
        <f>IF($AK$3="４週",SUMIFS($AK$11:$AK$30,$B$11:$B$30,E45)/4/$AH$5,IF($AK$3="歴月",SUMIFS($AK$11:$AK$30,$B$11:$B$30,E45)/$AL$5,"記載する期間を選択してください"))</f>
        <v>0</v>
      </c>
      <c r="F49" s="353"/>
      <c r="G49" s="353"/>
      <c r="H49" s="354"/>
      <c r="I49" s="332">
        <f>IF($AK$3="４週",SUMIFS($AK$11:$AK$30,$B$11:$B$30,I45)/4/$AH$5,IF($AK$3="歴月",SUMIFS($AK$11:$AK$30,$B$11:$B$30,I45)/$AL$5,"記載する期間を選択してください"))</f>
        <v>0</v>
      </c>
      <c r="J49" s="333"/>
      <c r="K49" s="333"/>
      <c r="L49" s="333"/>
      <c r="M49" s="333"/>
      <c r="N49" s="340"/>
      <c r="O49" s="332">
        <f>IF($AK$3="４週",SUMIFS($AK$11:$AK$30,$B$11:$B$30,O45)/4/$AH$5,IF($AK$3="歴月",SUMIFS($AK$11:$AK$30,$B$11:$B$30,O45)/$AL$5,"記載する期間を選択してください"))</f>
        <v>0</v>
      </c>
      <c r="P49" s="333"/>
      <c r="Q49" s="333"/>
      <c r="R49" s="333"/>
      <c r="S49" s="333"/>
      <c r="T49" s="340"/>
      <c r="U49" s="332">
        <f>IF($AK$3="４週",SUMIFS($AK$11:$AK$30,$B$11:$B$30,U45)/4/$AH$5,IF($AK$3="歴月",SUMIFS($AK$11:$AK$30,$B$11:$B$30,U45)/$AL$5,"記載する期間を選択してください"))</f>
        <v>0</v>
      </c>
      <c r="V49" s="333"/>
      <c r="W49" s="333"/>
      <c r="X49" s="333"/>
      <c r="Y49" s="333"/>
      <c r="Z49" s="340"/>
      <c r="AA49" s="332">
        <f>IF($AK$3="４週",SUMIFS($AK$11:$AK$30,$B$11:$B$30,AA45)/4/$AH$5,IF($AK$3="歴月",SUMIFS($AK$11:$AK$30,$B$11:$B$30,AA45)/$AL$5,"記載する期間を選択してください"))</f>
        <v>0</v>
      </c>
      <c r="AB49" s="333"/>
      <c r="AC49" s="333"/>
      <c r="AD49" s="333"/>
      <c r="AE49" s="333"/>
      <c r="AF49" s="340"/>
      <c r="AG49" s="332">
        <f>IF($AK$3="４週",SUMIFS($AK$11:$AK$30,$B$11:$B$30,AG45)/4/$AH$5,IF($AK$3="歴月",SUMIFS($AK$11:$AK$30,$B$11:$B$30,AG45)/$AL$5,"記載する期間を選択してください"))</f>
        <v>0</v>
      </c>
      <c r="AH49" s="333"/>
      <c r="AI49" s="333"/>
      <c r="AJ49" s="333"/>
      <c r="AK49" s="340"/>
      <c r="AL49" s="332">
        <f>IF($AK$3="４週",SUMIFS($AK$11:$AK$30,$B$11:$B$30,AL45)/4/$AH$5,IF($AK$3="歴月",SUMIFS($AK$11:$AK$30,$B$11:$B$30,AL45)/$AL$5,"記載する期間を選択してください"))</f>
        <v>0</v>
      </c>
      <c r="AM49" s="340"/>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86" t="s">
        <v>126</v>
      </c>
      <c r="D58" s="286"/>
      <c r="E58" s="286"/>
      <c r="F58" s="60"/>
      <c r="G58" s="60"/>
    </row>
    <row r="59" spans="1:40" ht="15" customHeight="1">
      <c r="A59" s="60"/>
      <c r="B59" s="97" t="s">
        <v>127</v>
      </c>
      <c r="C59" s="299" t="s">
        <v>128</v>
      </c>
      <c r="D59" s="299"/>
      <c r="E59" s="299"/>
      <c r="F59" s="60"/>
      <c r="G59" s="60"/>
    </row>
    <row r="60" spans="1:40" ht="15" customHeight="1">
      <c r="A60" s="60"/>
      <c r="B60" s="97" t="s">
        <v>129</v>
      </c>
      <c r="C60" s="299" t="s">
        <v>130</v>
      </c>
      <c r="D60" s="299"/>
      <c r="E60" s="299"/>
      <c r="F60" s="60"/>
      <c r="G60" s="60"/>
    </row>
    <row r="61" spans="1:40" ht="15" customHeight="1">
      <c r="A61" s="60"/>
      <c r="B61" s="97" t="s">
        <v>131</v>
      </c>
      <c r="C61" s="299" t="s">
        <v>132</v>
      </c>
      <c r="D61" s="299"/>
      <c r="E61" s="299"/>
      <c r="F61" s="60"/>
      <c r="G61" s="60"/>
    </row>
    <row r="62" spans="1:40" ht="15" customHeight="1">
      <c r="A62" s="60"/>
      <c r="B62" s="97" t="s">
        <v>133</v>
      </c>
      <c r="C62" s="299" t="s">
        <v>134</v>
      </c>
      <c r="D62" s="299"/>
      <c r="E62" s="299"/>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139</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AH5" sqref="AH5:AJ5"/>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1" t="s">
        <v>217</v>
      </c>
      <c r="AL1" s="281"/>
      <c r="AM1" s="281"/>
      <c r="AN1" s="281"/>
    </row>
    <row r="2" spans="1:40" ht="18" customHeight="1">
      <c r="A2" s="62"/>
      <c r="B2" s="63"/>
      <c r="C2" s="63"/>
      <c r="D2" s="63"/>
      <c r="E2" s="63"/>
      <c r="F2" s="63"/>
      <c r="G2" s="63"/>
      <c r="H2" s="63"/>
      <c r="I2" s="63"/>
      <c r="J2" s="63"/>
      <c r="K2" s="63"/>
      <c r="L2" s="63"/>
      <c r="M2" s="288">
        <v>2024</v>
      </c>
      <c r="N2" s="288"/>
      <c r="O2" s="288"/>
      <c r="P2" s="288"/>
      <c r="Q2" s="287" t="s">
        <v>94</v>
      </c>
      <c r="R2" s="287"/>
      <c r="S2" s="288">
        <v>5</v>
      </c>
      <c r="T2" s="288"/>
      <c r="U2" s="287" t="s">
        <v>95</v>
      </c>
      <c r="V2" s="287"/>
      <c r="W2" s="63"/>
      <c r="X2" s="63"/>
      <c r="Y2" s="63"/>
      <c r="Z2" s="62"/>
      <c r="AA2" s="62"/>
      <c r="AC2" s="81"/>
      <c r="AD2" s="63"/>
      <c r="AE2" s="63"/>
      <c r="AF2" s="63"/>
      <c r="AG2" s="63"/>
      <c r="AH2" s="63"/>
      <c r="AI2" s="81" t="s">
        <v>96</v>
      </c>
      <c r="AJ2" s="81"/>
      <c r="AK2" s="282"/>
      <c r="AL2" s="282"/>
      <c r="AM2" s="282"/>
      <c r="AN2" s="2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3" t="s">
        <v>155</v>
      </c>
      <c r="AL3" s="283"/>
      <c r="AM3" s="283"/>
      <c r="AN3" s="28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3"/>
      <c r="AL4" s="283"/>
      <c r="AM4" s="283"/>
      <c r="AN4" s="28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0">
        <v>40</v>
      </c>
      <c r="AI5" s="320"/>
      <c r="AJ5" s="320"/>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4" t="s">
        <v>102</v>
      </c>
      <c r="B7" s="321" t="s">
        <v>103</v>
      </c>
      <c r="C7" s="291" t="s">
        <v>104</v>
      </c>
      <c r="D7" s="286" t="s">
        <v>105</v>
      </c>
      <c r="E7" s="295" t="s">
        <v>106</v>
      </c>
      <c r="F7" s="290" t="s">
        <v>107</v>
      </c>
      <c r="G7" s="290"/>
      <c r="H7" s="290"/>
      <c r="I7" s="290"/>
      <c r="J7" s="290"/>
      <c r="K7" s="290"/>
      <c r="L7" s="290"/>
      <c r="M7" s="290"/>
      <c r="N7" s="290"/>
      <c r="O7" s="290"/>
      <c r="P7" s="290"/>
      <c r="Q7" s="290"/>
      <c r="R7" s="290"/>
      <c r="S7" s="290"/>
      <c r="T7" s="290"/>
      <c r="U7" s="290"/>
      <c r="V7" s="290"/>
      <c r="W7" s="290"/>
      <c r="X7" s="290"/>
      <c r="Y7" s="290"/>
      <c r="Z7" s="290"/>
      <c r="AA7" s="290"/>
      <c r="AB7" s="290"/>
      <c r="AC7" s="290"/>
      <c r="AD7" s="290"/>
      <c r="AE7" s="290"/>
      <c r="AF7" s="290"/>
      <c r="AG7" s="290"/>
      <c r="AH7" s="290"/>
      <c r="AI7" s="290"/>
      <c r="AJ7" s="290"/>
      <c r="AK7" s="284" t="s">
        <v>108</v>
      </c>
      <c r="AL7" s="285" t="s">
        <v>109</v>
      </c>
      <c r="AM7" s="280" t="s">
        <v>110</v>
      </c>
      <c r="AN7" s="280"/>
    </row>
    <row r="8" spans="1:40" ht="15" customHeight="1">
      <c r="A8" s="294"/>
      <c r="B8" s="322"/>
      <c r="C8" s="292"/>
      <c r="D8" s="286"/>
      <c r="E8" s="295"/>
      <c r="F8" s="286" t="s">
        <v>111</v>
      </c>
      <c r="G8" s="286"/>
      <c r="H8" s="286"/>
      <c r="I8" s="286"/>
      <c r="J8" s="286"/>
      <c r="K8" s="286"/>
      <c r="L8" s="286"/>
      <c r="M8" s="286" t="s">
        <v>112</v>
      </c>
      <c r="N8" s="286"/>
      <c r="O8" s="286"/>
      <c r="P8" s="286"/>
      <c r="Q8" s="286"/>
      <c r="R8" s="286"/>
      <c r="S8" s="286"/>
      <c r="T8" s="286" t="s">
        <v>113</v>
      </c>
      <c r="U8" s="286"/>
      <c r="V8" s="286"/>
      <c r="W8" s="286"/>
      <c r="X8" s="286"/>
      <c r="Y8" s="286"/>
      <c r="Z8" s="286"/>
      <c r="AA8" s="286" t="s">
        <v>114</v>
      </c>
      <c r="AB8" s="286"/>
      <c r="AC8" s="286"/>
      <c r="AD8" s="286"/>
      <c r="AE8" s="286"/>
      <c r="AF8" s="286"/>
      <c r="AG8" s="286"/>
      <c r="AH8" s="286" t="s">
        <v>115</v>
      </c>
      <c r="AI8" s="286"/>
      <c r="AJ8" s="286"/>
      <c r="AK8" s="284"/>
      <c r="AL8" s="285"/>
      <c r="AM8" s="280"/>
      <c r="AN8" s="280"/>
    </row>
    <row r="9" spans="1:40" ht="15" customHeight="1">
      <c r="A9" s="294"/>
      <c r="B9" s="323" t="s">
        <v>156</v>
      </c>
      <c r="C9" s="292"/>
      <c r="D9" s="286"/>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4"/>
      <c r="AL9" s="285"/>
      <c r="AM9" s="280"/>
      <c r="AN9" s="280"/>
    </row>
    <row r="10" spans="1:40" ht="15" customHeight="1">
      <c r="A10" s="294"/>
      <c r="B10" s="324"/>
      <c r="C10" s="293"/>
      <c r="D10" s="286"/>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4"/>
      <c r="AL10" s="285"/>
      <c r="AM10" s="280"/>
      <c r="AN10" s="28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8"/>
      <c r="AN11" s="298"/>
    </row>
    <row r="12" spans="1:40" ht="18" customHeight="1">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8"/>
      <c r="AN12" s="298"/>
    </row>
    <row r="13" spans="1:40" ht="16.5"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8"/>
      <c r="AN13" s="298"/>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8"/>
      <c r="AN14" s="29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8"/>
      <c r="AN15" s="29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8"/>
      <c r="AN16" s="29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8"/>
      <c r="AN17" s="29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8"/>
      <c r="AN18" s="29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8"/>
      <c r="AN19" s="29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8"/>
      <c r="AN20" s="29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8"/>
      <c r="AN21" s="29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8"/>
      <c r="AN22" s="29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8"/>
      <c r="AN23" s="29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8"/>
      <c r="AN24" s="29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8"/>
      <c r="AN25" s="29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8"/>
      <c r="AN26" s="29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8"/>
      <c r="AN27" s="29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8"/>
      <c r="AN28" s="29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8"/>
      <c r="AN29" s="29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8"/>
      <c r="AN30" s="298"/>
    </row>
    <row r="31" spans="1:40" ht="18" customHeight="1">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4"/>
      <c r="AN31" s="294"/>
    </row>
    <row r="32" spans="1:40" ht="18" customHeight="1">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4"/>
      <c r="AN32" s="294"/>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7">
        <v>6</v>
      </c>
      <c r="G37" s="357"/>
      <c r="H37" s="357"/>
      <c r="I37" s="357">
        <v>7</v>
      </c>
      <c r="J37" s="357"/>
      <c r="K37" s="357"/>
      <c r="L37" s="357">
        <v>8</v>
      </c>
      <c r="M37" s="357"/>
      <c r="N37" s="357"/>
      <c r="O37" s="357">
        <v>9</v>
      </c>
      <c r="P37" s="357"/>
      <c r="Q37" s="357"/>
      <c r="R37" s="357">
        <v>10</v>
      </c>
      <c r="S37" s="357"/>
      <c r="T37" s="357"/>
      <c r="U37" s="357">
        <v>11</v>
      </c>
      <c r="V37" s="357"/>
      <c r="W37" s="357"/>
      <c r="X37" s="357">
        <v>12</v>
      </c>
      <c r="Y37" s="357"/>
      <c r="Z37" s="357"/>
      <c r="AA37" s="357">
        <v>1</v>
      </c>
      <c r="AB37" s="357"/>
      <c r="AC37" s="357"/>
      <c r="AD37" s="357">
        <v>2</v>
      </c>
      <c r="AE37" s="357"/>
      <c r="AF37" s="357"/>
      <c r="AG37" s="357">
        <v>3</v>
      </c>
      <c r="AH37" s="357"/>
      <c r="AI37" s="357"/>
      <c r="AJ37" s="286" t="s">
        <v>211</v>
      </c>
      <c r="AK37" s="286"/>
      <c r="AL37" s="82" t="s">
        <v>212</v>
      </c>
      <c r="AM37" s="82" t="s">
        <v>218</v>
      </c>
      <c r="AN37"/>
      <c r="AO37"/>
      <c r="AP37"/>
      <c r="AQ37"/>
    </row>
    <row r="38" spans="1:43" ht="18" customHeight="1">
      <c r="A38" s="355" t="s">
        <v>219</v>
      </c>
      <c r="B38" s="355"/>
      <c r="C38" s="355"/>
      <c r="D38" s="72">
        <f>SUM(D39:D43)</f>
        <v>4500</v>
      </c>
      <c r="E38" s="72">
        <f>SUM(E39:E43)</f>
        <v>4215</v>
      </c>
      <c r="F38" s="351">
        <f>SUM(F39:H43)</f>
        <v>4500</v>
      </c>
      <c r="G38" s="351"/>
      <c r="H38" s="351"/>
      <c r="I38" s="351">
        <f>SUM(I39:K43)</f>
        <v>4725</v>
      </c>
      <c r="J38" s="351"/>
      <c r="K38" s="351"/>
      <c r="L38" s="351">
        <f>SUM(L39:N43)</f>
        <v>4725</v>
      </c>
      <c r="M38" s="351"/>
      <c r="N38" s="351"/>
      <c r="O38" s="351">
        <f>SUM(O39:Q43)</f>
        <v>4275</v>
      </c>
      <c r="P38" s="351"/>
      <c r="Q38" s="351"/>
      <c r="R38" s="351">
        <f>SUM(R39:T43)</f>
        <v>4500</v>
      </c>
      <c r="S38" s="351"/>
      <c r="T38" s="351"/>
      <c r="U38" s="351">
        <f>SUM(U39:W43)</f>
        <v>4500</v>
      </c>
      <c r="V38" s="351"/>
      <c r="W38" s="351"/>
      <c r="X38" s="351">
        <f>SUM(X39:Z43)</f>
        <v>4275</v>
      </c>
      <c r="Y38" s="351"/>
      <c r="Z38" s="351"/>
      <c r="AA38" s="351">
        <f>SUM(AA39:AC43)</f>
        <v>4275</v>
      </c>
      <c r="AB38" s="351"/>
      <c r="AC38" s="351"/>
      <c r="AD38" s="351">
        <f>SUM(AD39:AF43)</f>
        <v>4275</v>
      </c>
      <c r="AE38" s="351"/>
      <c r="AF38" s="351"/>
      <c r="AG38" s="351">
        <f>SUM(AG39:AI43)</f>
        <v>2500</v>
      </c>
      <c r="AH38" s="351"/>
      <c r="AI38" s="351"/>
      <c r="AJ38" s="299">
        <f t="shared" ref="AJ38:AJ43" si="3">SUM(D38:AI38)</f>
        <v>51265</v>
      </c>
      <c r="AK38" s="299"/>
      <c r="AL38" s="358">
        <f>ROUNDUP(((AJ38-AJ44-AJ45)+AJ44*0.5+AJ45*0.75)/AJ46,1)</f>
        <v>208.6</v>
      </c>
      <c r="AM38" s="358">
        <f>ROUND((2*AJ39+3*AJ40+4*AJ41+5*AJ42+6*AJ43)/AJ38,1)</f>
        <v>4.3</v>
      </c>
      <c r="AN38"/>
      <c r="AO38"/>
      <c r="AP38"/>
      <c r="AQ38"/>
    </row>
    <row r="39" spans="1:43" ht="18" customHeight="1">
      <c r="A39" s="306" t="s">
        <v>220</v>
      </c>
      <c r="B39" s="307"/>
      <c r="C39" s="308"/>
      <c r="D39" s="69">
        <v>100</v>
      </c>
      <c r="E39" s="69">
        <v>95</v>
      </c>
      <c r="F39" s="356">
        <v>100</v>
      </c>
      <c r="G39" s="356"/>
      <c r="H39" s="356"/>
      <c r="I39" s="356">
        <v>105</v>
      </c>
      <c r="J39" s="356"/>
      <c r="K39" s="356"/>
      <c r="L39" s="356">
        <v>105</v>
      </c>
      <c r="M39" s="356"/>
      <c r="N39" s="356"/>
      <c r="O39" s="356">
        <v>95</v>
      </c>
      <c r="P39" s="356"/>
      <c r="Q39" s="356"/>
      <c r="R39" s="356">
        <v>100</v>
      </c>
      <c r="S39" s="356"/>
      <c r="T39" s="356"/>
      <c r="U39" s="356">
        <v>100</v>
      </c>
      <c r="V39" s="356"/>
      <c r="W39" s="356"/>
      <c r="X39" s="356">
        <v>95</v>
      </c>
      <c r="Y39" s="356"/>
      <c r="Z39" s="356"/>
      <c r="AA39" s="356">
        <v>95</v>
      </c>
      <c r="AB39" s="356"/>
      <c r="AC39" s="356"/>
      <c r="AD39" s="356">
        <v>95</v>
      </c>
      <c r="AE39" s="356"/>
      <c r="AF39" s="356"/>
      <c r="AG39" s="356">
        <v>100</v>
      </c>
      <c r="AH39" s="356"/>
      <c r="AI39" s="356"/>
      <c r="AJ39" s="299">
        <f t="shared" si="3"/>
        <v>1185</v>
      </c>
      <c r="AK39" s="299"/>
      <c r="AL39" s="360"/>
      <c r="AM39" s="360"/>
      <c r="AN39"/>
      <c r="AO39"/>
      <c r="AP39"/>
      <c r="AQ39"/>
    </row>
    <row r="40" spans="1:43" ht="18" customHeight="1">
      <c r="A40" s="306" t="s">
        <v>221</v>
      </c>
      <c r="B40" s="307"/>
      <c r="C40" s="308"/>
      <c r="D40" s="69">
        <v>100</v>
      </c>
      <c r="E40" s="69">
        <v>95</v>
      </c>
      <c r="F40" s="356">
        <v>100</v>
      </c>
      <c r="G40" s="356"/>
      <c r="H40" s="356"/>
      <c r="I40" s="356">
        <v>105</v>
      </c>
      <c r="J40" s="356"/>
      <c r="K40" s="356"/>
      <c r="L40" s="356">
        <v>105</v>
      </c>
      <c r="M40" s="356"/>
      <c r="N40" s="356"/>
      <c r="O40" s="356">
        <v>95</v>
      </c>
      <c r="P40" s="356"/>
      <c r="Q40" s="356"/>
      <c r="R40" s="356">
        <v>100</v>
      </c>
      <c r="S40" s="356"/>
      <c r="T40" s="356"/>
      <c r="U40" s="356">
        <v>100</v>
      </c>
      <c r="V40" s="356"/>
      <c r="W40" s="356"/>
      <c r="X40" s="356">
        <v>95</v>
      </c>
      <c r="Y40" s="356"/>
      <c r="Z40" s="356"/>
      <c r="AA40" s="356">
        <v>95</v>
      </c>
      <c r="AB40" s="356"/>
      <c r="AC40" s="356"/>
      <c r="AD40" s="356">
        <v>95</v>
      </c>
      <c r="AE40" s="356"/>
      <c r="AF40" s="356"/>
      <c r="AG40" s="356">
        <v>100</v>
      </c>
      <c r="AH40" s="356"/>
      <c r="AI40" s="356"/>
      <c r="AJ40" s="299">
        <f t="shared" si="3"/>
        <v>1185</v>
      </c>
      <c r="AK40" s="299"/>
      <c r="AL40" s="360"/>
      <c r="AM40" s="360"/>
      <c r="AN40"/>
      <c r="AO40"/>
      <c r="AP40"/>
      <c r="AQ40"/>
    </row>
    <row r="41" spans="1:43" ht="18" customHeight="1">
      <c r="A41" s="306" t="s">
        <v>222</v>
      </c>
      <c r="B41" s="307"/>
      <c r="C41" s="308"/>
      <c r="D41" s="69">
        <v>2800</v>
      </c>
      <c r="E41" s="69">
        <v>2620</v>
      </c>
      <c r="F41" s="356">
        <v>2800</v>
      </c>
      <c r="G41" s="356"/>
      <c r="H41" s="356"/>
      <c r="I41" s="356">
        <v>2940</v>
      </c>
      <c r="J41" s="356"/>
      <c r="K41" s="356"/>
      <c r="L41" s="356">
        <v>2940</v>
      </c>
      <c r="M41" s="356"/>
      <c r="N41" s="356"/>
      <c r="O41" s="356">
        <v>2660</v>
      </c>
      <c r="P41" s="356"/>
      <c r="Q41" s="356"/>
      <c r="R41" s="356">
        <v>2800</v>
      </c>
      <c r="S41" s="356"/>
      <c r="T41" s="356"/>
      <c r="U41" s="356">
        <v>2800</v>
      </c>
      <c r="V41" s="356"/>
      <c r="W41" s="356"/>
      <c r="X41" s="356">
        <v>2660</v>
      </c>
      <c r="Y41" s="356"/>
      <c r="Z41" s="356"/>
      <c r="AA41" s="356">
        <v>2660</v>
      </c>
      <c r="AB41" s="356"/>
      <c r="AC41" s="356"/>
      <c r="AD41" s="356">
        <v>2660</v>
      </c>
      <c r="AE41" s="356"/>
      <c r="AF41" s="356"/>
      <c r="AG41" s="356">
        <v>800</v>
      </c>
      <c r="AH41" s="356"/>
      <c r="AI41" s="356"/>
      <c r="AJ41" s="299">
        <f t="shared" si="3"/>
        <v>31140</v>
      </c>
      <c r="AK41" s="299"/>
      <c r="AL41" s="360"/>
      <c r="AM41" s="360"/>
      <c r="AN41"/>
      <c r="AO41"/>
      <c r="AP41"/>
      <c r="AQ41"/>
    </row>
    <row r="42" spans="1:43" ht="18" customHeight="1">
      <c r="A42" s="306" t="s">
        <v>223</v>
      </c>
      <c r="B42" s="307"/>
      <c r="C42" s="308"/>
      <c r="D42" s="69">
        <v>1400</v>
      </c>
      <c r="E42" s="69">
        <v>1310</v>
      </c>
      <c r="F42" s="356">
        <v>1400</v>
      </c>
      <c r="G42" s="356"/>
      <c r="H42" s="356"/>
      <c r="I42" s="356">
        <v>1470</v>
      </c>
      <c r="J42" s="356"/>
      <c r="K42" s="356"/>
      <c r="L42" s="356">
        <v>1470</v>
      </c>
      <c r="M42" s="356"/>
      <c r="N42" s="356"/>
      <c r="O42" s="356">
        <v>1330</v>
      </c>
      <c r="P42" s="356"/>
      <c r="Q42" s="356"/>
      <c r="R42" s="356">
        <v>1400</v>
      </c>
      <c r="S42" s="356"/>
      <c r="T42" s="356"/>
      <c r="U42" s="356">
        <v>1400</v>
      </c>
      <c r="V42" s="356"/>
      <c r="W42" s="356"/>
      <c r="X42" s="356">
        <v>1330</v>
      </c>
      <c r="Y42" s="356"/>
      <c r="Z42" s="356"/>
      <c r="AA42" s="356">
        <v>1330</v>
      </c>
      <c r="AB42" s="356"/>
      <c r="AC42" s="356"/>
      <c r="AD42" s="356">
        <v>1330</v>
      </c>
      <c r="AE42" s="356"/>
      <c r="AF42" s="356"/>
      <c r="AG42" s="356">
        <v>1400</v>
      </c>
      <c r="AH42" s="356"/>
      <c r="AI42" s="356"/>
      <c r="AJ42" s="299">
        <f t="shared" si="3"/>
        <v>16570</v>
      </c>
      <c r="AK42" s="299"/>
      <c r="AL42" s="360"/>
      <c r="AM42" s="360"/>
      <c r="AN42"/>
      <c r="AO42"/>
      <c r="AP42"/>
      <c r="AQ42"/>
    </row>
    <row r="43" spans="1:43" ht="18" customHeight="1">
      <c r="A43" s="306" t="s">
        <v>224</v>
      </c>
      <c r="B43" s="307"/>
      <c r="C43" s="308"/>
      <c r="D43" s="69">
        <v>100</v>
      </c>
      <c r="E43" s="69">
        <v>95</v>
      </c>
      <c r="F43" s="356">
        <v>100</v>
      </c>
      <c r="G43" s="356"/>
      <c r="H43" s="356"/>
      <c r="I43" s="356">
        <v>105</v>
      </c>
      <c r="J43" s="356"/>
      <c r="K43" s="356"/>
      <c r="L43" s="356">
        <v>105</v>
      </c>
      <c r="M43" s="356"/>
      <c r="N43" s="356"/>
      <c r="O43" s="356">
        <v>95</v>
      </c>
      <c r="P43" s="356"/>
      <c r="Q43" s="356"/>
      <c r="R43" s="356">
        <v>100</v>
      </c>
      <c r="S43" s="356"/>
      <c r="T43" s="356"/>
      <c r="U43" s="356">
        <v>100</v>
      </c>
      <c r="V43" s="356"/>
      <c r="W43" s="356"/>
      <c r="X43" s="356">
        <v>95</v>
      </c>
      <c r="Y43" s="356"/>
      <c r="Z43" s="356"/>
      <c r="AA43" s="356">
        <v>95</v>
      </c>
      <c r="AB43" s="356"/>
      <c r="AC43" s="356"/>
      <c r="AD43" s="356">
        <v>95</v>
      </c>
      <c r="AE43" s="356"/>
      <c r="AF43" s="356"/>
      <c r="AG43" s="356">
        <v>100</v>
      </c>
      <c r="AH43" s="356"/>
      <c r="AI43" s="356"/>
      <c r="AJ43" s="299">
        <f t="shared" si="3"/>
        <v>1185</v>
      </c>
      <c r="AK43" s="299"/>
      <c r="AL43" s="360"/>
      <c r="AM43" s="360"/>
      <c r="AN43"/>
      <c r="AO43"/>
      <c r="AP43"/>
      <c r="AQ43"/>
    </row>
    <row r="44" spans="1:43" ht="18" customHeight="1">
      <c r="A44" s="120"/>
      <c r="B44" s="127" t="s">
        <v>225</v>
      </c>
      <c r="C44" s="122"/>
      <c r="D44" s="69">
        <v>100</v>
      </c>
      <c r="E44" s="69">
        <v>95</v>
      </c>
      <c r="F44" s="356">
        <v>100</v>
      </c>
      <c r="G44" s="356"/>
      <c r="H44" s="356"/>
      <c r="I44" s="356">
        <v>105</v>
      </c>
      <c r="J44" s="356"/>
      <c r="K44" s="356"/>
      <c r="L44" s="356">
        <v>105</v>
      </c>
      <c r="M44" s="356"/>
      <c r="N44" s="356"/>
      <c r="O44" s="356">
        <v>95</v>
      </c>
      <c r="P44" s="356"/>
      <c r="Q44" s="356"/>
      <c r="R44" s="356">
        <v>100</v>
      </c>
      <c r="S44" s="356"/>
      <c r="T44" s="356"/>
      <c r="U44" s="356">
        <v>100</v>
      </c>
      <c r="V44" s="356"/>
      <c r="W44" s="356"/>
      <c r="X44" s="356">
        <v>95</v>
      </c>
      <c r="Y44" s="356"/>
      <c r="Z44" s="356"/>
      <c r="AA44" s="356">
        <v>95</v>
      </c>
      <c r="AB44" s="356"/>
      <c r="AC44" s="356"/>
      <c r="AD44" s="356">
        <v>95</v>
      </c>
      <c r="AE44" s="356"/>
      <c r="AF44" s="356"/>
      <c r="AG44" s="356">
        <v>2000</v>
      </c>
      <c r="AH44" s="356"/>
      <c r="AI44" s="356"/>
      <c r="AJ44" s="299">
        <f t="shared" ref="AJ44:AJ45" si="4">SUM(D44:AI44)</f>
        <v>3085</v>
      </c>
      <c r="AK44" s="299"/>
      <c r="AL44" s="360"/>
      <c r="AM44" s="360"/>
      <c r="AN44"/>
      <c r="AO44"/>
      <c r="AP44"/>
      <c r="AQ44"/>
    </row>
    <row r="45" spans="1:43" ht="18" customHeight="1">
      <c r="A45" s="120"/>
      <c r="B45" s="361" t="s">
        <v>226</v>
      </c>
      <c r="C45" s="362"/>
      <c r="D45" s="69">
        <v>100</v>
      </c>
      <c r="E45" s="69">
        <v>95</v>
      </c>
      <c r="F45" s="356">
        <v>100</v>
      </c>
      <c r="G45" s="356"/>
      <c r="H45" s="356"/>
      <c r="I45" s="356">
        <v>105</v>
      </c>
      <c r="J45" s="356"/>
      <c r="K45" s="356"/>
      <c r="L45" s="356">
        <v>105</v>
      </c>
      <c r="M45" s="356"/>
      <c r="N45" s="356"/>
      <c r="O45" s="356">
        <v>95</v>
      </c>
      <c r="P45" s="356"/>
      <c r="Q45" s="356"/>
      <c r="R45" s="356">
        <v>100</v>
      </c>
      <c r="S45" s="356"/>
      <c r="T45" s="356"/>
      <c r="U45" s="356">
        <v>100</v>
      </c>
      <c r="V45" s="356"/>
      <c r="W45" s="356"/>
      <c r="X45" s="356">
        <v>95</v>
      </c>
      <c r="Y45" s="356"/>
      <c r="Z45" s="356"/>
      <c r="AA45" s="356">
        <v>95</v>
      </c>
      <c r="AB45" s="356"/>
      <c r="AC45" s="356"/>
      <c r="AD45" s="356">
        <v>95</v>
      </c>
      <c r="AE45" s="356"/>
      <c r="AF45" s="356"/>
      <c r="AG45" s="356">
        <v>100</v>
      </c>
      <c r="AH45" s="356"/>
      <c r="AI45" s="356"/>
      <c r="AJ45" s="299">
        <f t="shared" si="4"/>
        <v>1185</v>
      </c>
      <c r="AK45" s="299"/>
      <c r="AL45" s="360"/>
      <c r="AM45" s="360"/>
      <c r="AN45"/>
      <c r="AO45"/>
      <c r="AP45"/>
      <c r="AQ45"/>
    </row>
    <row r="46" spans="1:43" ht="18" customHeight="1">
      <c r="A46" s="355" t="s">
        <v>214</v>
      </c>
      <c r="B46" s="355"/>
      <c r="C46" s="355"/>
      <c r="D46" s="69">
        <v>20</v>
      </c>
      <c r="E46" s="69">
        <v>19</v>
      </c>
      <c r="F46" s="356">
        <v>20</v>
      </c>
      <c r="G46" s="356"/>
      <c r="H46" s="356"/>
      <c r="I46" s="356">
        <v>21</v>
      </c>
      <c r="J46" s="356"/>
      <c r="K46" s="356"/>
      <c r="L46" s="356">
        <v>21</v>
      </c>
      <c r="M46" s="356"/>
      <c r="N46" s="356"/>
      <c r="O46" s="356">
        <v>19</v>
      </c>
      <c r="P46" s="356"/>
      <c r="Q46" s="356"/>
      <c r="R46" s="356">
        <v>20</v>
      </c>
      <c r="S46" s="356"/>
      <c r="T46" s="356"/>
      <c r="U46" s="356">
        <v>20</v>
      </c>
      <c r="V46" s="356"/>
      <c r="W46" s="356"/>
      <c r="X46" s="356">
        <v>19</v>
      </c>
      <c r="Y46" s="356"/>
      <c r="Z46" s="356"/>
      <c r="AA46" s="356">
        <v>19</v>
      </c>
      <c r="AB46" s="356"/>
      <c r="AC46" s="356"/>
      <c r="AD46" s="356">
        <v>19</v>
      </c>
      <c r="AE46" s="356"/>
      <c r="AF46" s="356"/>
      <c r="AG46" s="356">
        <v>20</v>
      </c>
      <c r="AH46" s="356"/>
      <c r="AI46" s="356"/>
      <c r="AJ46" s="299">
        <f>+SUM(D46:AI46)</f>
        <v>237</v>
      </c>
      <c r="AK46" s="299"/>
      <c r="AL46" s="359"/>
      <c r="AM46" s="359"/>
      <c r="AN46"/>
      <c r="AO46"/>
      <c r="AP46"/>
      <c r="AQ46"/>
    </row>
    <row r="47" spans="1:43" ht="18" customHeight="1">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86" t="s">
        <v>170</v>
      </c>
      <c r="B50" s="286"/>
      <c r="C50" s="286" t="s">
        <v>207</v>
      </c>
      <c r="D50" s="286"/>
      <c r="E50" s="285" t="s">
        <v>228</v>
      </c>
      <c r="F50" s="285"/>
      <c r="G50" s="285"/>
      <c r="H50" s="285"/>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85" t="s">
        <v>172</v>
      </c>
      <c r="B51" s="285"/>
      <c r="C51" s="351">
        <f>ROUNDDOWN(IF(AL38&lt;=60,1,1+ROUNDUP((AL38-60)/40,0)),1)</f>
        <v>5</v>
      </c>
      <c r="D51" s="351"/>
      <c r="E51" s="351">
        <f>ROUNDDOWN(IF(AM38&lt;4,AL38/6,IF(AM38&lt;5,AL38/5,AL38/3)),1)</f>
        <v>41.7</v>
      </c>
      <c r="F51" s="351"/>
      <c r="G51" s="351"/>
      <c r="H51" s="351"/>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c r="A53" s="62"/>
      <c r="B53" s="67"/>
      <c r="C53" s="332" t="str">
        <f>IF(VLOOKUP($AK$1,選択肢!$A$1:$J$32,C58,FALSE)=0,"-",VLOOKUP($AK$1,選択肢!$A$1:$J$32,C58,FALSE))</f>
        <v>管理者</v>
      </c>
      <c r="D53" s="333"/>
      <c r="E53" s="339" t="str">
        <f>IF(VLOOKUP($AK$1,選択肢!$A$1:$J$32,E58,FALSE)=0,"-",VLOOKUP($AK$1,選択肢!$A$1:$J$32,E58,FALSE))</f>
        <v>サービス管理責任者</v>
      </c>
      <c r="F53" s="339"/>
      <c r="G53" s="339"/>
      <c r="H53" s="339"/>
      <c r="I53" s="332" t="str">
        <f>IF(VLOOKUP($AK$1,選択肢!$A$1:$J$32,I58,FALSE)=0,"-",VLOOKUP($AK$1,選択肢!$A$1:$J$32,I58,FALSE))</f>
        <v>医師</v>
      </c>
      <c r="J53" s="333"/>
      <c r="K53" s="333"/>
      <c r="L53" s="333"/>
      <c r="M53" s="333"/>
      <c r="N53" s="340"/>
      <c r="O53" s="332" t="str">
        <f>IF(VLOOKUP($AK$1,選択肢!$A$1:$J$32,O58,FALSE)=0,"-",VLOOKUP($AK$1,選択肢!$A$1:$J$32,O58,FALSE))</f>
        <v>看護職員</v>
      </c>
      <c r="P53" s="333"/>
      <c r="Q53" s="333"/>
      <c r="R53" s="333"/>
      <c r="S53" s="333"/>
      <c r="T53" s="340"/>
      <c r="U53" s="332" t="str">
        <f>IF(VLOOKUP($AK$1,選択肢!$A$1:$J$32,U58,FALSE)=0,"-",VLOOKUP($AK$1,選択肢!$A$1:$J$32,U58,FALSE))</f>
        <v>理学療法士</v>
      </c>
      <c r="V53" s="333"/>
      <c r="W53" s="333"/>
      <c r="X53" s="333"/>
      <c r="Y53" s="333"/>
      <c r="Z53" s="340"/>
      <c r="AA53" s="332" t="str">
        <f>IF(VLOOKUP($AK$1,選択肢!$A$1:$J$32,AA58,FALSE)=0,"-",VLOOKUP($AK$1,選択肢!$A$1:$J$32,AA58,FALSE))</f>
        <v>作業療法士</v>
      </c>
      <c r="AB53" s="333"/>
      <c r="AC53" s="333"/>
      <c r="AD53" s="333"/>
      <c r="AE53" s="333"/>
      <c r="AF53" s="340"/>
      <c r="AG53" s="339" t="str">
        <f>IF(VLOOKUP($AK$1,選択肢!$A$1:$J$32,AG58,FALSE)=0,"-",VLOOKUP($AK$1,選択肢!$A$1:$J$32,AG58,FALSE))</f>
        <v>言語聴覚士</v>
      </c>
      <c r="AH53" s="339"/>
      <c r="AI53" s="339"/>
      <c r="AJ53" s="339"/>
      <c r="AK53" s="339"/>
      <c r="AL53" s="339" t="str">
        <f>IF(VLOOKUP($AK$1,選択肢!$A$1:$J$32,AL58,FALSE)=0,"-",VLOOKUP($AK$1,選択肢!$A$1:$J$32,AL58,FALSE))</f>
        <v>生活支援員</v>
      </c>
      <c r="AM53" s="339"/>
      <c r="AN53" s="62"/>
    </row>
    <row r="54" spans="1:40" ht="18" customHeight="1">
      <c r="A54" s="62"/>
      <c r="B54" s="67"/>
      <c r="C54" s="102" t="s">
        <v>190</v>
      </c>
      <c r="D54" s="102" t="s">
        <v>191</v>
      </c>
      <c r="E54" s="101" t="s">
        <v>190</v>
      </c>
      <c r="F54" s="338" t="s">
        <v>191</v>
      </c>
      <c r="G54" s="338"/>
      <c r="H54" s="338"/>
      <c r="I54" s="335" t="s">
        <v>190</v>
      </c>
      <c r="J54" s="336"/>
      <c r="K54" s="337"/>
      <c r="L54" s="335" t="s">
        <v>191</v>
      </c>
      <c r="M54" s="336"/>
      <c r="N54" s="337"/>
      <c r="O54" s="335" t="s">
        <v>190</v>
      </c>
      <c r="P54" s="336"/>
      <c r="Q54" s="337"/>
      <c r="R54" s="335" t="s">
        <v>191</v>
      </c>
      <c r="S54" s="336"/>
      <c r="T54" s="337"/>
      <c r="U54" s="335" t="s">
        <v>190</v>
      </c>
      <c r="V54" s="336"/>
      <c r="W54" s="337"/>
      <c r="X54" s="335" t="s">
        <v>191</v>
      </c>
      <c r="Y54" s="336"/>
      <c r="Z54" s="337"/>
      <c r="AA54" s="335" t="s">
        <v>190</v>
      </c>
      <c r="AB54" s="336"/>
      <c r="AC54" s="337"/>
      <c r="AD54" s="335" t="s">
        <v>191</v>
      </c>
      <c r="AE54" s="336"/>
      <c r="AF54" s="337"/>
      <c r="AG54" s="335" t="s">
        <v>190</v>
      </c>
      <c r="AH54" s="336"/>
      <c r="AI54" s="337"/>
      <c r="AJ54" s="335" t="s">
        <v>191</v>
      </c>
      <c r="AK54" s="337"/>
      <c r="AL54" s="101" t="s">
        <v>27</v>
      </c>
      <c r="AM54" s="101" t="s">
        <v>216</v>
      </c>
      <c r="AN54" s="62"/>
    </row>
    <row r="55" spans="1:40" ht="18" customHeight="1">
      <c r="A55" s="62"/>
      <c r="B55" s="75" t="s">
        <v>192</v>
      </c>
      <c r="C55" s="101">
        <f>COUNTIFS($B$11:$B$30,C$53,$C$11:$C$30,"A",$E$11:$E$30,"*")</f>
        <v>1</v>
      </c>
      <c r="D55" s="101">
        <f>COUNTIFS($B$11:$B$30,C$53,$C$11:$C$30,"B",$E$11:$E$30,"*")</f>
        <v>0</v>
      </c>
      <c r="E55" s="101">
        <f>COUNTIFS($B$11:$B$30,E$53,$C$11:$C$30,"A",$E$11:$E$30,"*")</f>
        <v>0</v>
      </c>
      <c r="F55" s="335">
        <f>COUNTIFS($B$11:$B$30,E$53,$C$11:$C$30,"B",$E$11:$E$30,"*")</f>
        <v>0</v>
      </c>
      <c r="G55" s="336"/>
      <c r="H55" s="337"/>
      <c r="I55" s="335">
        <f>COUNTIFS($B$11:$B$30,I$53,$C$11:$C$30,"A",$E$11:$E$30,"*")</f>
        <v>0</v>
      </c>
      <c r="J55" s="336"/>
      <c r="K55" s="337"/>
      <c r="L55" s="335">
        <f>COUNTIFS($B$11:$B$30,I$53,$C$11:$C$30,"B",$E$11:$E$30,"*")</f>
        <v>0</v>
      </c>
      <c r="M55" s="336"/>
      <c r="N55" s="337"/>
      <c r="O55" s="335">
        <f>COUNTIFS($B$11:$B$30,O$53,$C$11:$C$30,"A",$E$11:$E$30,"*")</f>
        <v>0</v>
      </c>
      <c r="P55" s="336"/>
      <c r="Q55" s="337"/>
      <c r="R55" s="335">
        <f>COUNTIFS($B$11:$B$30,O$53,$C$11:$C$30,"B",$E$11:$E$30,"*")</f>
        <v>0</v>
      </c>
      <c r="S55" s="336"/>
      <c r="T55" s="337"/>
      <c r="U55" s="335">
        <f>COUNTIFS($B$11:$B$30,U$53,$C$11:$C$30,"A",$E$11:$E$30,"*")</f>
        <v>0</v>
      </c>
      <c r="V55" s="336"/>
      <c r="W55" s="337"/>
      <c r="X55" s="335">
        <f>COUNTIFS($B$11:$B$30,U$53,$C$11:$C$30,"B",$E$11:$E$30,"*")</f>
        <v>0</v>
      </c>
      <c r="Y55" s="336"/>
      <c r="Z55" s="337"/>
      <c r="AA55" s="335">
        <f>COUNTIFS($B$11:$B$30,AA$53,$C$11:$C$30,"A",$E$11:$E$30,"*")</f>
        <v>0</v>
      </c>
      <c r="AB55" s="336"/>
      <c r="AC55" s="337"/>
      <c r="AD55" s="335">
        <f>COUNTIFS($B$11:$B$30,AA$53,$C$11:$C$30,"B",$E$11:$E$30,"*")</f>
        <v>0</v>
      </c>
      <c r="AE55" s="336"/>
      <c r="AF55" s="337"/>
      <c r="AG55" s="335">
        <f>COUNTIFS($B$11:$B$30,AG$53,$C$11:$C$30,"A",$E$11:$E$30,"*")</f>
        <v>0</v>
      </c>
      <c r="AH55" s="336"/>
      <c r="AI55" s="337"/>
      <c r="AJ55" s="335">
        <f>COUNTIFS($B$11:$B$30,AG$53,$C$11:$C$30,"B",$E$11:$E$30,"*")</f>
        <v>0</v>
      </c>
      <c r="AK55" s="337"/>
      <c r="AL55" s="101">
        <f>COUNTIFS($B$11:$B$30,AL$53,$C$11:$C$30,"A",$E$11:$E$30,"*")</f>
        <v>0</v>
      </c>
      <c r="AM55" s="101">
        <f>COUNTIFS($B$11:$B$30,AL$53,$C$11:$C$30,"B",$E$11:$E$30,"*")</f>
        <v>0</v>
      </c>
      <c r="AN55" s="62"/>
    </row>
    <row r="56" spans="1:40" ht="18" customHeight="1">
      <c r="A56" s="62"/>
      <c r="B56" s="82" t="s">
        <v>193</v>
      </c>
      <c r="C56" s="101">
        <f>COUNTIFS($B$11:$B$30,C$53,$C$11:$C$30,"C",$E$11:$E$30,"*")</f>
        <v>0</v>
      </c>
      <c r="D56" s="101">
        <f>COUNTIFS($B$11:$B$30,C$53,$C$11:$C$30,"D",$E$11:$E$30,"*")</f>
        <v>0</v>
      </c>
      <c r="E56" s="101">
        <f>COUNTIFS($B$11:$B$30,E$53,$C$11:$C$30,"C",$E$11:$E$30,"*")</f>
        <v>0</v>
      </c>
      <c r="F56" s="335">
        <f>COUNTIFS($B$11:$B$30,E$53,$C$11:$C$30,"D",$E$11:$E$30,"*")</f>
        <v>1</v>
      </c>
      <c r="G56" s="336"/>
      <c r="H56" s="337"/>
      <c r="I56" s="335">
        <f>COUNTIFS($B$11:$B$30,I$53,$C$11:$C$30,"C",$E$11:$E$30,"*")</f>
        <v>1</v>
      </c>
      <c r="J56" s="336"/>
      <c r="K56" s="337"/>
      <c r="L56" s="335">
        <f>COUNTIFS($B$11:$B$30,I$53,$C$11:$C$30,"D",$E$11:$E$30,"*")</f>
        <v>0</v>
      </c>
      <c r="M56" s="336"/>
      <c r="N56" s="337"/>
      <c r="O56" s="335">
        <f>COUNTIFS($B$11:$B$30,O$53,$C$11:$C$30,"C",$E$11:$E$30,"*")</f>
        <v>0</v>
      </c>
      <c r="P56" s="336"/>
      <c r="Q56" s="337"/>
      <c r="R56" s="335">
        <f>COUNTIFS($B$11:$B$30,O$53,$C$11:$C$30,"D",$E$11:$E$30,"*")</f>
        <v>1</v>
      </c>
      <c r="S56" s="336"/>
      <c r="T56" s="337"/>
      <c r="U56" s="335">
        <f>COUNTIFS($B$11:$B$30,U$53,$C$11:$C$30,"C",$E$11:$E$30,"*")</f>
        <v>0</v>
      </c>
      <c r="V56" s="336"/>
      <c r="W56" s="337"/>
      <c r="X56" s="335">
        <f>COUNTIFS($B$11:$B$30,U$53,$C$11:$C$30,"D",$E$11:$E$30,"*")</f>
        <v>0</v>
      </c>
      <c r="Y56" s="336"/>
      <c r="Z56" s="337"/>
      <c r="AA56" s="335">
        <f>COUNTIFS($B$11:$B$30,AA$53,$C$11:$C$30,"C",$E$11:$E$30,"*")</f>
        <v>0</v>
      </c>
      <c r="AB56" s="336"/>
      <c r="AC56" s="337"/>
      <c r="AD56" s="335">
        <f>COUNTIFS($B$11:$B$30,AA$53,$C$11:$C$30,"D",$E$11:$E$30,"*")</f>
        <v>0</v>
      </c>
      <c r="AE56" s="336"/>
      <c r="AF56" s="337"/>
      <c r="AG56" s="335">
        <f>COUNTIFS($B$11:$B$30,AG$53,$C$11:$C$30,"C",$E$11:$E$30,"*")</f>
        <v>0</v>
      </c>
      <c r="AH56" s="336"/>
      <c r="AI56" s="337"/>
      <c r="AJ56" s="335">
        <f>COUNTIFS($B$11:$B$30,AG$53,$C$11:$C$30,"D",$E$11:$E$30,"*")</f>
        <v>0</v>
      </c>
      <c r="AK56" s="337"/>
      <c r="AL56" s="101">
        <f>COUNTIFS($B$11:$B$30,AL$53,$C$11:$C$30,"C",$E$11:$E$30,"*")</f>
        <v>0</v>
      </c>
      <c r="AM56" s="101">
        <f>COUNTIFS($B$11:$B$30,AL$53,$C$11:$C$30,"D",$E$11:$E$30,"*")</f>
        <v>0</v>
      </c>
      <c r="AN56" s="62"/>
    </row>
    <row r="57" spans="1:40" ht="24.95" customHeight="1">
      <c r="A57" s="62"/>
      <c r="B57" s="82" t="s">
        <v>194</v>
      </c>
      <c r="C57" s="332">
        <f>IF($AK$3="４週",SUMIFS($AK$11:$AK$30,$B$11:$B$30,C53)/4/$AH$5,IF($AK$3="歴月",SUMIFS($AK$11:$AK$30,$B$11:$B$30,C53)/$AL$5,"記載する期間を選択してください"))</f>
        <v>0</v>
      </c>
      <c r="D57" s="340"/>
      <c r="E57" s="332">
        <f>IF($AK$3="４週",SUMIFS($AK$11:$AK$30,$B$11:$B$30,E53)/4/$AH$5,IF($AK$3="歴月",SUMIFS($AK$11:$AK$30,$B$11:$B$30,E53)/$AL$5,"記載する期間を選択してください"))</f>
        <v>0</v>
      </c>
      <c r="F57" s="333"/>
      <c r="G57" s="333"/>
      <c r="H57" s="340"/>
      <c r="I57" s="332">
        <f>IF($AK$3="４週",SUMIFS($AK$11:$AK$30,$B$11:$B$30,I53)/4/$AH$5,IF($AK$3="歴月",SUMIFS($AK$11:$AK$30,$B$11:$B$30,I53)/$AL$5,"記載する期間を選択してください"))</f>
        <v>0</v>
      </c>
      <c r="J57" s="333"/>
      <c r="K57" s="333"/>
      <c r="L57" s="333"/>
      <c r="M57" s="333"/>
      <c r="N57" s="340"/>
      <c r="O57" s="332">
        <f>IF($AK$3="４週",SUMIFS($AK$11:$AK$30,$B$11:$B$30,O53)/4/$AH$5,IF($AK$3="歴月",SUMIFS($AK$11:$AK$30,$B$11:$B$30,O53)/$AL$5,"記載する期間を選択してください"))</f>
        <v>0</v>
      </c>
      <c r="P57" s="333"/>
      <c r="Q57" s="333"/>
      <c r="R57" s="333"/>
      <c r="S57" s="333"/>
      <c r="T57" s="340"/>
      <c r="U57" s="332">
        <f>IF($AK$3="４週",SUMIFS($AK$11:$AK$30,$B$11:$B$30,U53)/4/$AH$5,IF($AK$3="歴月",SUMIFS($AK$11:$AK$30,$B$11:$B$30,U53)/$AL$5,"記載する期間を選択してください"))</f>
        <v>0</v>
      </c>
      <c r="V57" s="333"/>
      <c r="W57" s="333"/>
      <c r="X57" s="333"/>
      <c r="Y57" s="333"/>
      <c r="Z57" s="340"/>
      <c r="AA57" s="332">
        <f>IF($AK$3="４週",SUMIFS($AK$11:$AK$30,$B$11:$B$30,AA53)/4/$AH$5,IF($AK$3="歴月",SUMIFS($AK$11:$AK$30,$B$11:$B$30,AA53)/$AL$5,"記載する期間を選択してください"))</f>
        <v>0</v>
      </c>
      <c r="AB57" s="333"/>
      <c r="AC57" s="333"/>
      <c r="AD57" s="333"/>
      <c r="AE57" s="333"/>
      <c r="AF57" s="340"/>
      <c r="AG57" s="332">
        <f>IF($AK$3="４週",SUMIFS($AK$11:$AK$30,$B$11:$B$30,AG53)/4/$AH$5,IF($AK$3="歴月",SUMIFS($AK$11:$AK$30,$B$11:$B$30,AG53)/$AL$5,"記載する期間を選択してください"))</f>
        <v>0</v>
      </c>
      <c r="AH57" s="333"/>
      <c r="AI57" s="333"/>
      <c r="AJ57" s="333"/>
      <c r="AK57" s="340"/>
      <c r="AL57" s="332">
        <f>IF($AK$3="４週",SUMIFS($AK$11:$AK$30,$B$11:$B$30,AL53)/4/$AH$5,IF($AK$3="歴月",SUMIFS($AK$11:$AK$30,$B$11:$B$30,AL53)/$AL$5,"記載する期間を選択してください"))</f>
        <v>0</v>
      </c>
      <c r="AM57" s="340"/>
      <c r="AN57" s="62"/>
    </row>
    <row r="58" spans="1:40" ht="5.0999999999999996"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123</v>
      </c>
      <c r="B64" s="94"/>
      <c r="C64" s="60"/>
      <c r="D64" s="60"/>
      <c r="E64" s="60"/>
      <c r="F64" s="60"/>
      <c r="G64" s="60"/>
    </row>
    <row r="65" spans="1:7" ht="15" customHeight="1">
      <c r="A65" s="60" t="s">
        <v>124</v>
      </c>
      <c r="B65" s="94"/>
      <c r="C65" s="60"/>
      <c r="D65" s="60"/>
      <c r="E65" s="60"/>
      <c r="F65" s="60"/>
      <c r="G65" s="60"/>
    </row>
    <row r="66" spans="1:7" ht="15" customHeight="1">
      <c r="A66" s="60"/>
      <c r="B66" s="75" t="s">
        <v>125</v>
      </c>
      <c r="C66" s="286" t="s">
        <v>126</v>
      </c>
      <c r="D66" s="286"/>
      <c r="E66" s="286"/>
      <c r="F66" s="60"/>
      <c r="G66" s="60"/>
    </row>
    <row r="67" spans="1:7" ht="15" customHeight="1">
      <c r="A67" s="60"/>
      <c r="B67" s="97" t="s">
        <v>127</v>
      </c>
      <c r="C67" s="299" t="s">
        <v>128</v>
      </c>
      <c r="D67" s="299"/>
      <c r="E67" s="299"/>
      <c r="F67" s="60"/>
      <c r="G67" s="60"/>
    </row>
    <row r="68" spans="1:7" ht="15" customHeight="1">
      <c r="A68" s="60"/>
      <c r="B68" s="97" t="s">
        <v>129</v>
      </c>
      <c r="C68" s="299" t="s">
        <v>130</v>
      </c>
      <c r="D68" s="299"/>
      <c r="E68" s="299"/>
      <c r="F68" s="60"/>
      <c r="G68" s="60"/>
    </row>
    <row r="69" spans="1:7" ht="15" customHeight="1">
      <c r="A69" s="60"/>
      <c r="B69" s="97" t="s">
        <v>131</v>
      </c>
      <c r="C69" s="299" t="s">
        <v>132</v>
      </c>
      <c r="D69" s="299"/>
      <c r="E69" s="299"/>
      <c r="F69" s="60"/>
      <c r="G69" s="60"/>
    </row>
    <row r="70" spans="1:7" ht="15" customHeight="1">
      <c r="A70" s="60"/>
      <c r="B70" s="97" t="s">
        <v>133</v>
      </c>
      <c r="C70" s="299" t="s">
        <v>134</v>
      </c>
      <c r="D70" s="299"/>
      <c r="E70" s="299"/>
      <c r="F70" s="60"/>
      <c r="G70" s="60"/>
    </row>
    <row r="71" spans="1:7" ht="15" customHeight="1">
      <c r="A71" s="60"/>
      <c r="B71" s="60" t="s">
        <v>135</v>
      </c>
      <c r="C71" s="60"/>
      <c r="D71" s="60"/>
      <c r="E71" s="60"/>
      <c r="F71" s="60"/>
      <c r="G71" s="60"/>
    </row>
    <row r="72" spans="1:7" ht="15" customHeight="1">
      <c r="A72" s="60"/>
      <c r="B72" s="60" t="s">
        <v>136</v>
      </c>
      <c r="C72" s="60"/>
      <c r="D72" s="60"/>
      <c r="E72" s="60"/>
      <c r="F72" s="60"/>
      <c r="G72" s="60"/>
    </row>
    <row r="73" spans="1:7" ht="15" customHeight="1">
      <c r="A73" s="60"/>
      <c r="B73" s="60" t="s">
        <v>137</v>
      </c>
      <c r="C73" s="60"/>
      <c r="D73" s="60"/>
      <c r="E73" s="60"/>
      <c r="F73" s="60"/>
      <c r="G73" s="60"/>
    </row>
    <row r="74" spans="1:7" ht="15" customHeight="1">
      <c r="A74" s="60" t="s">
        <v>138</v>
      </c>
      <c r="B74" s="94"/>
      <c r="C74" s="60"/>
      <c r="D74" s="60"/>
      <c r="E74" s="60"/>
      <c r="F74" s="60"/>
      <c r="G74" s="60"/>
    </row>
    <row r="75" spans="1:7" ht="15" customHeight="1">
      <c r="A75" s="60" t="s">
        <v>139</v>
      </c>
      <c r="B75" s="94"/>
      <c r="C75" s="60"/>
      <c r="D75" s="60"/>
      <c r="E75" s="60"/>
      <c r="F75" s="60"/>
      <c r="G75" s="60"/>
    </row>
    <row r="76" spans="1:7" ht="15" customHeight="1">
      <c r="A76" s="60" t="s">
        <v>140</v>
      </c>
      <c r="B76" s="94"/>
      <c r="C76" s="60"/>
      <c r="D76" s="60"/>
      <c r="E76" s="60"/>
      <c r="F76" s="60"/>
      <c r="G76" s="60"/>
    </row>
    <row r="77" spans="1:7" ht="15" customHeight="1">
      <c r="A77" s="60" t="s">
        <v>141</v>
      </c>
      <c r="B77" s="94"/>
      <c r="C77" s="60"/>
      <c r="D77" s="60"/>
      <c r="E77" s="60"/>
      <c r="F77" s="60"/>
      <c r="G77" s="60"/>
    </row>
    <row r="78" spans="1:7" ht="15" customHeight="1">
      <c r="A78" s="60" t="s">
        <v>142</v>
      </c>
      <c r="B78" s="94"/>
      <c r="C78" s="60"/>
      <c r="D78" s="60"/>
      <c r="E78" s="60"/>
      <c r="F78" s="60"/>
      <c r="G78" s="60"/>
    </row>
    <row r="79" spans="1:7" ht="15" customHeight="1">
      <c r="A79" s="60" t="s">
        <v>143</v>
      </c>
      <c r="B79" s="94"/>
      <c r="C79" s="60"/>
      <c r="D79" s="60"/>
      <c r="E79" s="60"/>
      <c r="F79" s="60"/>
      <c r="G79" s="60"/>
    </row>
    <row r="80" spans="1:7" ht="15" customHeight="1">
      <c r="A80" s="60"/>
      <c r="B80" s="60" t="s">
        <v>144</v>
      </c>
      <c r="C80" s="60"/>
      <c r="D80" s="60"/>
      <c r="E80" s="60"/>
      <c r="F80" s="60"/>
      <c r="G80" s="60"/>
    </row>
    <row r="81" spans="1:7" ht="15" customHeight="1">
      <c r="A81" s="60"/>
      <c r="B81" s="60" t="s">
        <v>145</v>
      </c>
      <c r="C81" s="60"/>
      <c r="D81" s="60"/>
      <c r="E81" s="60"/>
      <c r="F81" s="60"/>
      <c r="G81" s="60"/>
    </row>
    <row r="82" spans="1:7" ht="15" customHeight="1">
      <c r="A82" s="60" t="s">
        <v>146</v>
      </c>
      <c r="B82" s="94"/>
      <c r="C82" s="60"/>
      <c r="D82" s="60"/>
      <c r="E82" s="60"/>
      <c r="F82" s="60"/>
      <c r="G82" s="60"/>
    </row>
    <row r="83" spans="1:7" ht="15" customHeight="1">
      <c r="A83" s="60" t="s">
        <v>147</v>
      </c>
      <c r="B83" s="94"/>
      <c r="C83" s="60"/>
      <c r="D83" s="60"/>
      <c r="E83" s="60"/>
      <c r="F83" s="60"/>
      <c r="G83" s="60"/>
    </row>
    <row r="84" spans="1:7" ht="15" customHeight="1">
      <c r="A84" s="60" t="s">
        <v>148</v>
      </c>
      <c r="B84" s="94"/>
      <c r="C84" s="60"/>
      <c r="D84" s="60"/>
      <c r="E84" s="60"/>
      <c r="F84" s="60"/>
      <c r="G84" s="60"/>
    </row>
    <row r="85" spans="1:7" ht="15" customHeight="1">
      <c r="A85" s="60" t="s">
        <v>149</v>
      </c>
      <c r="B85" s="94"/>
      <c r="C85" s="60"/>
      <c r="D85" s="60"/>
      <c r="E85" s="60"/>
      <c r="F85" s="60"/>
      <c r="G85" s="60"/>
    </row>
    <row r="86" spans="1:7" ht="15" customHeight="1">
      <c r="A86" s="60" t="s">
        <v>150</v>
      </c>
      <c r="B86" s="94"/>
      <c r="C86" s="60"/>
      <c r="D86" s="60"/>
      <c r="E86" s="60"/>
      <c r="F86" s="60"/>
      <c r="G86" s="60"/>
    </row>
    <row r="87" spans="1:7" ht="15" customHeight="1">
      <c r="A87" s="60" t="s">
        <v>151</v>
      </c>
      <c r="B87" s="94"/>
      <c r="C87" s="60"/>
      <c r="D87" s="60"/>
      <c r="E87" s="60"/>
      <c r="F87" s="60"/>
      <c r="G87" s="60"/>
    </row>
    <row r="88" spans="1:7" ht="15" customHeight="1">
      <c r="A88" s="60" t="s">
        <v>152</v>
      </c>
      <c r="B88" s="94"/>
      <c r="C88" s="60"/>
      <c r="D88" s="60"/>
      <c r="E88" s="60"/>
      <c r="F88" s="60"/>
      <c r="G88" s="60"/>
    </row>
    <row r="89" spans="1:7" ht="15" customHeight="1">
      <c r="A89" s="60" t="s">
        <v>153</v>
      </c>
      <c r="B89" s="94"/>
      <c r="C89" s="60"/>
      <c r="D89" s="60"/>
      <c r="E89" s="60"/>
      <c r="F89" s="60"/>
      <c r="G89" s="60"/>
    </row>
  </sheetData>
  <mergeCells count="228">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election activeCell="AH5" sqref="AH5:AJ5"/>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1" t="s">
        <v>229</v>
      </c>
      <c r="AL1" s="281"/>
      <c r="AM1" s="281"/>
      <c r="AN1" s="281"/>
    </row>
    <row r="2" spans="1:40" ht="18" customHeight="1">
      <c r="A2" s="62"/>
      <c r="B2" s="63"/>
      <c r="C2" s="63"/>
      <c r="D2" s="63"/>
      <c r="E2" s="63"/>
      <c r="F2" s="63"/>
      <c r="G2" s="63"/>
      <c r="H2" s="63"/>
      <c r="I2" s="63"/>
      <c r="J2" s="63"/>
      <c r="K2" s="63"/>
      <c r="L2" s="63"/>
      <c r="M2" s="288">
        <v>2024</v>
      </c>
      <c r="N2" s="288"/>
      <c r="O2" s="288"/>
      <c r="P2" s="288"/>
      <c r="Q2" s="287" t="s">
        <v>94</v>
      </c>
      <c r="R2" s="287"/>
      <c r="S2" s="288">
        <v>5</v>
      </c>
      <c r="T2" s="288"/>
      <c r="U2" s="287" t="s">
        <v>95</v>
      </c>
      <c r="V2" s="287"/>
      <c r="W2" s="63"/>
      <c r="X2" s="63"/>
      <c r="Y2" s="63"/>
      <c r="Z2" s="62"/>
      <c r="AA2" s="62"/>
      <c r="AC2" s="81"/>
      <c r="AD2" s="63"/>
      <c r="AE2" s="63"/>
      <c r="AF2" s="63"/>
      <c r="AG2" s="63"/>
      <c r="AH2" s="63"/>
      <c r="AI2" s="81" t="s">
        <v>96</v>
      </c>
      <c r="AJ2" s="81"/>
      <c r="AK2" s="282"/>
      <c r="AL2" s="282"/>
      <c r="AM2" s="282"/>
      <c r="AN2" s="2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3" t="s">
        <v>155</v>
      </c>
      <c r="AL3" s="283"/>
      <c r="AM3" s="283"/>
      <c r="AN3" s="28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3"/>
      <c r="AL4" s="283"/>
      <c r="AM4" s="283"/>
      <c r="AN4" s="28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0">
        <v>40</v>
      </c>
      <c r="AI5" s="320"/>
      <c r="AJ5" s="320"/>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4" t="s">
        <v>102</v>
      </c>
      <c r="B7" s="321" t="s">
        <v>103</v>
      </c>
      <c r="C7" s="291" t="s">
        <v>104</v>
      </c>
      <c r="D7" s="286" t="s">
        <v>105</v>
      </c>
      <c r="E7" s="295" t="s">
        <v>106</v>
      </c>
      <c r="F7" s="290" t="s">
        <v>107</v>
      </c>
      <c r="G7" s="290"/>
      <c r="H7" s="290"/>
      <c r="I7" s="290"/>
      <c r="J7" s="290"/>
      <c r="K7" s="290"/>
      <c r="L7" s="290"/>
      <c r="M7" s="290"/>
      <c r="N7" s="290"/>
      <c r="O7" s="290"/>
      <c r="P7" s="290"/>
      <c r="Q7" s="290"/>
      <c r="R7" s="290"/>
      <c r="S7" s="290"/>
      <c r="T7" s="290"/>
      <c r="U7" s="290"/>
      <c r="V7" s="290"/>
      <c r="W7" s="290"/>
      <c r="X7" s="290"/>
      <c r="Y7" s="290"/>
      <c r="Z7" s="290"/>
      <c r="AA7" s="290"/>
      <c r="AB7" s="290"/>
      <c r="AC7" s="290"/>
      <c r="AD7" s="290"/>
      <c r="AE7" s="290"/>
      <c r="AF7" s="290"/>
      <c r="AG7" s="290"/>
      <c r="AH7" s="290"/>
      <c r="AI7" s="290"/>
      <c r="AJ7" s="290"/>
      <c r="AK7" s="284" t="s">
        <v>108</v>
      </c>
      <c r="AL7" s="285" t="s">
        <v>109</v>
      </c>
      <c r="AM7" s="280" t="s">
        <v>110</v>
      </c>
      <c r="AN7" s="280"/>
    </row>
    <row r="8" spans="1:40" ht="15" customHeight="1">
      <c r="A8" s="294"/>
      <c r="B8" s="322"/>
      <c r="C8" s="292"/>
      <c r="D8" s="286"/>
      <c r="E8" s="295"/>
      <c r="F8" s="286" t="s">
        <v>111</v>
      </c>
      <c r="G8" s="286"/>
      <c r="H8" s="286"/>
      <c r="I8" s="286"/>
      <c r="J8" s="286"/>
      <c r="K8" s="286"/>
      <c r="L8" s="286"/>
      <c r="M8" s="286" t="s">
        <v>112</v>
      </c>
      <c r="N8" s="286"/>
      <c r="O8" s="286"/>
      <c r="P8" s="286"/>
      <c r="Q8" s="286"/>
      <c r="R8" s="286"/>
      <c r="S8" s="286"/>
      <c r="T8" s="286" t="s">
        <v>113</v>
      </c>
      <c r="U8" s="286"/>
      <c r="V8" s="286"/>
      <c r="W8" s="286"/>
      <c r="X8" s="286"/>
      <c r="Y8" s="286"/>
      <c r="Z8" s="286"/>
      <c r="AA8" s="286" t="s">
        <v>114</v>
      </c>
      <c r="AB8" s="286"/>
      <c r="AC8" s="286"/>
      <c r="AD8" s="286"/>
      <c r="AE8" s="286"/>
      <c r="AF8" s="286"/>
      <c r="AG8" s="286"/>
      <c r="AH8" s="286" t="s">
        <v>115</v>
      </c>
      <c r="AI8" s="286"/>
      <c r="AJ8" s="286"/>
      <c r="AK8" s="284"/>
      <c r="AL8" s="285"/>
      <c r="AM8" s="280"/>
      <c r="AN8" s="280"/>
    </row>
    <row r="9" spans="1:40" ht="15" customHeight="1">
      <c r="A9" s="294"/>
      <c r="B9" s="323" t="s">
        <v>156</v>
      </c>
      <c r="C9" s="292"/>
      <c r="D9" s="286"/>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4"/>
      <c r="AL9" s="285"/>
      <c r="AM9" s="280"/>
      <c r="AN9" s="280"/>
    </row>
    <row r="10" spans="1:40" ht="15" customHeight="1">
      <c r="A10" s="294"/>
      <c r="B10" s="324"/>
      <c r="C10" s="293"/>
      <c r="D10" s="286"/>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4"/>
      <c r="AL10" s="285"/>
      <c r="AM10" s="280"/>
      <c r="AN10" s="280"/>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8"/>
      <c r="AN11" s="298"/>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8"/>
      <c r="AN12" s="298"/>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8"/>
      <c r="AN13" s="298"/>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8"/>
      <c r="AN14" s="29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8"/>
      <c r="AN15" s="29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8"/>
      <c r="AN16" s="29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8"/>
      <c r="AN17" s="29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8"/>
      <c r="AN18" s="29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8"/>
      <c r="AN19" s="29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8"/>
      <c r="AN20" s="29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8"/>
      <c r="AN21" s="29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8"/>
      <c r="AN22" s="29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8"/>
      <c r="AN23" s="29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8"/>
      <c r="AN24" s="29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8"/>
      <c r="AN25" s="29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8"/>
      <c r="AN26" s="29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8"/>
      <c r="AN27" s="29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8"/>
      <c r="AN28" s="29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8"/>
      <c r="AN29" s="29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8"/>
      <c r="AN30" s="298"/>
    </row>
    <row r="31" spans="1:40" ht="18" customHeight="1">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4"/>
      <c r="AN31" s="294"/>
    </row>
    <row r="32" spans="1:40" ht="18" customHeight="1">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4"/>
      <c r="AN32" s="294"/>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86" t="s">
        <v>126</v>
      </c>
      <c r="D43" s="286"/>
      <c r="E43" s="286"/>
      <c r="F43" s="60"/>
      <c r="G43" s="60"/>
    </row>
    <row r="44" spans="1:39" ht="15" customHeight="1">
      <c r="A44" s="60"/>
      <c r="B44" s="97" t="s">
        <v>127</v>
      </c>
      <c r="C44" s="299" t="s">
        <v>128</v>
      </c>
      <c r="D44" s="299"/>
      <c r="E44" s="299"/>
      <c r="F44" s="60"/>
      <c r="G44" s="60"/>
    </row>
    <row r="45" spans="1:39" ht="15" customHeight="1">
      <c r="A45" s="60"/>
      <c r="B45" s="97" t="s">
        <v>129</v>
      </c>
      <c r="C45" s="299" t="s">
        <v>130</v>
      </c>
      <c r="D45" s="299"/>
      <c r="E45" s="299"/>
      <c r="F45" s="60"/>
      <c r="G45" s="60"/>
    </row>
    <row r="46" spans="1:39" ht="15" customHeight="1">
      <c r="A46" s="60"/>
      <c r="B46" s="97" t="s">
        <v>131</v>
      </c>
      <c r="C46" s="299" t="s">
        <v>132</v>
      </c>
      <c r="D46" s="299"/>
      <c r="E46" s="299"/>
      <c r="F46" s="60"/>
      <c r="G46" s="60"/>
    </row>
    <row r="47" spans="1:39" ht="15" customHeight="1">
      <c r="A47" s="60"/>
      <c r="B47" s="97" t="s">
        <v>133</v>
      </c>
      <c r="C47" s="299" t="s">
        <v>134</v>
      </c>
      <c r="D47" s="299"/>
      <c r="E47" s="299"/>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1"/>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59</vt:i4>
      </vt:variant>
    </vt:vector>
  </HeadingPairs>
  <TitlesOfParts>
    <vt:vector size="85" baseType="lpstr">
      <vt:lpstr>付表３－２</vt:lpstr>
      <vt:lpstr>勤務形態一覧表（汎用）</vt:lpstr>
      <vt:lpstr>勤務形態一覧表（居宅介護）</vt:lpstr>
      <vt:lpstr>勤務形態一覧表（重度訪問介護）</vt:lpstr>
      <vt:lpstr>勤務形態一覧表（同行援護）行動と同じ</vt:lpstr>
      <vt:lpstr>勤務形態一覧表（行動援護）同行と同じ</vt:lpstr>
      <vt:lpstr>勤務形態一覧表（療養介護）</vt:lpstr>
      <vt:lpstr>勤務形態一覧表（生活介護）</vt:lpstr>
      <vt:lpstr>勤務形態一覧表（短期入所・併設型）汎用と同じ</vt:lpstr>
      <vt:lpstr>勤務形態一覧表（短期入所・空床利用型）汎用と同じ</vt:lpstr>
      <vt:lpstr>勤務形態一覧表（短期入所・単独型）汎用と同じ</vt:lpstr>
      <vt:lpstr>勤務形態一覧表（重度障害者等包括支援）汎用と同じ</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選択肢</vt:lpstr>
      <vt:lpstr>'勤務形態一覧表（一般相談支援）'!Print_Area</vt:lpstr>
      <vt:lpstr>'勤務形態一覧表（機能訓練）'!Print_Area</vt:lpstr>
      <vt:lpstr>'勤務形態一覧表（居宅介護）'!Print_Area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'勤務形態一覧表（行動援護）同行と同じ'!Print_Area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'勤務形態一覧表（重度障害者等包括支援）汎用と同じ'!Print_Area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'勤務形態一覧表（短期入所・空床利用型）汎用と同じ'!Print_Area</vt:lpstr>
      <vt:lpstr>'勤務形態一覧表（短期入所・単独型）汎用と同じ'!Print_Area</vt:lpstr>
      <vt:lpstr>'勤務形態一覧表（短期入所・併設型）汎用と同じ'!Print_Area</vt:lpstr>
      <vt:lpstr>'勤務形態一覧表（同行援護）行動と同じ'!Print_Area</vt:lpstr>
      <vt:lpstr>'勤務形態一覧表（認定指定就労移行支援）'!Print_Area</vt:lpstr>
      <vt:lpstr>'勤務形態一覧表（汎用）'!Print_Area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
  <cp:keywords/>
  <dc:description>-</dc:description>
  <cp:lastModifiedBy/>
  <cp:revision>0</cp:revision>
  <dcterms:created xsi:type="dcterms:W3CDTF">2025-11-28T13:18:36Z</dcterms:created>
  <dcterms:modified xsi:type="dcterms:W3CDTF">2026-04-09T04:29:30Z</dcterms:modified>
  <cp:category/>
  <cp:contentStatus/>
</cp:coreProperties>
</file>