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72.17.80.7\07技術指導班\03 入札担当業務\1 入札制度一般\97 週休２日工事\09_令和８年度\10_通知（外部）\土木・農林（土地改良）工事\"/>
    </mc:Choice>
  </mc:AlternateContent>
  <xr:revisionPtr revIDLastSave="0" documentId="13_ncr:1_{326CE438-4DB6-4C7E-9A3B-52681100B901}" xr6:coauthVersionLast="47" xr6:coauthVersionMax="47" xr10:uidLastSave="{00000000-0000-0000-0000-000000000000}"/>
  <bookViews>
    <workbookView xWindow="28680" yWindow="-120" windowWidth="29040" windowHeight="15720" tabRatio="741" xr2:uid="{00000000-000D-0000-FFFF-FFFF00000000}"/>
  </bookViews>
  <sheets>
    <sheet name="別紙　休日等取得計画・実績表" sheetId="11" r:id="rId1"/>
    <sheet name="別紙　休日等取得計画・実績表（記入例）" sheetId="10" r:id="rId2"/>
    <sheet name="別紙　休日等取得計画・実績表（記入例コメント入り）" sheetId="12" r:id="rId3"/>
  </sheets>
  <definedNames>
    <definedName name="_xlnm.Print_Area" localSheetId="0">'別紙　休日等取得計画・実績表'!$A$2:$AU$45</definedName>
    <definedName name="_xlnm.Print_Area" localSheetId="1">'別紙　休日等取得計画・実績表（記入例）'!$A$2:$AU$45</definedName>
    <definedName name="_xlnm.Print_Area" localSheetId="2">'別紙　休日等取得計画・実績表（記入例コメント入り）'!$A$2:$AU$58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1" l="1" a="1"/>
  <c r="B22" i="11" a="1"/>
  <c r="B24" i="11" a="1"/>
  <c r="B26" i="11" a="1"/>
  <c r="B28" i="11" a="1"/>
  <c r="B30" i="11" a="1"/>
  <c r="B32" i="11" a="1"/>
  <c r="B34" i="11" a="1"/>
  <c r="B36" i="11" a="1"/>
  <c r="B38" i="11" a="1"/>
  <c r="B40" i="11" a="1"/>
  <c r="B42" i="11" a="1"/>
  <c r="C20" i="11" a="1"/>
  <c r="C22" i="11" a="1"/>
  <c r="C24" i="11" a="1"/>
  <c r="C26" i="11" a="1"/>
  <c r="C28" i="11" a="1"/>
  <c r="C30" i="11" a="1"/>
  <c r="C32" i="11" a="1"/>
  <c r="C34" i="11" a="1"/>
  <c r="C36" i="11" a="1"/>
  <c r="C38" i="11" a="1"/>
  <c r="C40" i="11" a="1"/>
  <c r="C42" i="11" a="1"/>
  <c r="AT41" i="12"/>
  <c r="AS41" i="12"/>
  <c r="AR41" i="12"/>
  <c r="AQ41" i="12"/>
  <c r="AP41" i="12"/>
  <c r="AO41" i="12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AT39" i="12"/>
  <c r="AS39" i="12"/>
  <c r="AR39" i="12"/>
  <c r="AQ39" i="12"/>
  <c r="AP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AT37" i="12"/>
  <c r="AS37" i="12"/>
  <c r="AR37" i="12"/>
  <c r="AQ37" i="12"/>
  <c r="AP37" i="12"/>
  <c r="AO37" i="12"/>
  <c r="AN37" i="12"/>
  <c r="AM37" i="12"/>
  <c r="AL37" i="12"/>
  <c r="AK37" i="12"/>
  <c r="AJ37" i="12"/>
  <c r="AI37" i="12"/>
  <c r="AH37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AT35" i="12"/>
  <c r="AS35" i="12"/>
  <c r="AR35" i="12"/>
  <c r="AQ35" i="12"/>
  <c r="AP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AT33" i="12"/>
  <c r="AS33" i="12"/>
  <c r="AR33" i="12"/>
  <c r="AQ33" i="12"/>
  <c r="AP33" i="12"/>
  <c r="AO33" i="12"/>
  <c r="AN33" i="12"/>
  <c r="AM33" i="12"/>
  <c r="AL33" i="12"/>
  <c r="AK33" i="12"/>
  <c r="AJ33" i="12"/>
  <c r="AI33" i="12"/>
  <c r="AH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AT31" i="12"/>
  <c r="AS31" i="12"/>
  <c r="AR31" i="12"/>
  <c r="AQ31" i="12"/>
  <c r="AP31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AT29" i="12"/>
  <c r="AS29" i="12"/>
  <c r="AR29" i="12"/>
  <c r="AQ29" i="12"/>
  <c r="AP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AT27" i="12"/>
  <c r="AS27" i="12"/>
  <c r="AR27" i="12"/>
  <c r="AQ27" i="12"/>
  <c r="AP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AT25" i="12"/>
  <c r="AS25" i="12"/>
  <c r="AR25" i="12"/>
  <c r="AQ25" i="12"/>
  <c r="AP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AT23" i="12"/>
  <c r="AS23" i="12"/>
  <c r="AR23" i="12"/>
  <c r="AQ23" i="12"/>
  <c r="AP23" i="12"/>
  <c r="AO23" i="12"/>
  <c r="AN23" i="12"/>
  <c r="AM23" i="12"/>
  <c r="AL23" i="12"/>
  <c r="AK23" i="12"/>
  <c r="AJ23" i="12"/>
  <c r="AI23" i="12"/>
  <c r="AH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AT21" i="12"/>
  <c r="AS21" i="12"/>
  <c r="AR21" i="12"/>
  <c r="AQ21" i="12"/>
  <c r="AP21" i="12"/>
  <c r="AO21" i="12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AT19" i="12"/>
  <c r="AS19" i="12"/>
  <c r="AR19" i="12"/>
  <c r="AQ19" i="12"/>
  <c r="AP19" i="12"/>
  <c r="AO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AT37" i="10"/>
  <c r="AS37" i="10"/>
  <c r="AR37" i="10"/>
  <c r="AQ37" i="10"/>
  <c r="AP37" i="10"/>
  <c r="AO37" i="10"/>
  <c r="AN37" i="10"/>
  <c r="AM37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AV42" i="12"/>
  <c r="AV40" i="12"/>
  <c r="AV38" i="12"/>
  <c r="AV36" i="12"/>
  <c r="AV34" i="12"/>
  <c r="AV32" i="12"/>
  <c r="AV30" i="12"/>
  <c r="AV28" i="12"/>
  <c r="AV26" i="12"/>
  <c r="AV24" i="12"/>
  <c r="AV22" i="12"/>
  <c r="AV20" i="12"/>
  <c r="AV38" i="11"/>
  <c r="AV20" i="11"/>
  <c r="AV38" i="10"/>
  <c r="AV20" i="10"/>
  <c r="N38" i="10" a="1"/>
  <c r="M38" i="10" a="1"/>
  <c r="N20" i="10" a="1"/>
  <c r="M20" i="10" a="1"/>
  <c r="I10" i="12"/>
  <c r="I10" i="10"/>
  <c r="I10" i="11"/>
  <c r="N42" i="12" a="1"/>
  <c r="M42" i="12" a="1"/>
  <c r="N40" i="12" a="1"/>
  <c r="M40" i="12" a="1"/>
  <c r="N38" i="12" a="1"/>
  <c r="M38" i="12" a="1"/>
  <c r="N36" i="12" a="1"/>
  <c r="M36" i="12" a="1"/>
  <c r="N34" i="12" a="1"/>
  <c r="M34" i="12" a="1"/>
  <c r="N32" i="12" a="1"/>
  <c r="M32" i="12" a="1"/>
  <c r="N30" i="12" a="1"/>
  <c r="M30" i="12" a="1"/>
  <c r="N28" i="12" a="1"/>
  <c r="M28" i="12" a="1"/>
  <c r="N26" i="12" a="1"/>
  <c r="M26" i="12" a="1"/>
  <c r="N24" i="12" a="1"/>
  <c r="M24" i="12" a="1"/>
  <c r="N22" i="12" a="1"/>
  <c r="M22" i="12" a="1"/>
  <c r="N20" i="12" a="1"/>
  <c r="M20" i="12" a="1"/>
  <c r="N38" i="11" a="1"/>
  <c r="N20" i="11" a="1"/>
  <c r="M38" i="11" a="1"/>
  <c r="M20" i="11" a="1"/>
  <c r="D42" i="12"/>
  <c r="D40" i="12"/>
  <c r="D38" i="12"/>
  <c r="D36" i="12"/>
  <c r="D34" i="12"/>
  <c r="D32" i="12"/>
  <c r="D30" i="12"/>
  <c r="D28" i="12"/>
  <c r="D26" i="12"/>
  <c r="D24" i="12"/>
  <c r="D22" i="12"/>
  <c r="D20" i="12"/>
  <c r="D42" i="10"/>
  <c r="D40" i="10"/>
  <c r="D38" i="10"/>
  <c r="D36" i="10"/>
  <c r="D34" i="10"/>
  <c r="D32" i="10"/>
  <c r="D30" i="10"/>
  <c r="D28" i="10"/>
  <c r="D26" i="10"/>
  <c r="D24" i="10"/>
  <c r="D22" i="10"/>
  <c r="D20" i="10"/>
  <c r="D22" i="11"/>
  <c r="D24" i="11"/>
  <c r="D26" i="11"/>
  <c r="D28" i="11"/>
  <c r="D30" i="11"/>
  <c r="D32" i="11"/>
  <c r="D34" i="11"/>
  <c r="D36" i="11"/>
  <c r="D38" i="11"/>
  <c r="D40" i="11"/>
  <c r="D42" i="11"/>
  <c r="D20" i="11"/>
  <c r="C42" i="12" a="1"/>
  <c r="B42" i="12" a="1"/>
  <c r="C40" i="12" a="1"/>
  <c r="B40" i="12" a="1"/>
  <c r="C38" i="12" a="1"/>
  <c r="B38" i="12" a="1"/>
  <c r="C36" i="12" a="1"/>
  <c r="B36" i="12" a="1"/>
  <c r="C34" i="12" a="1"/>
  <c r="B34" i="12" a="1"/>
  <c r="C32" i="12" a="1"/>
  <c r="B32" i="12" a="1"/>
  <c r="C30" i="12" a="1"/>
  <c r="B30" i="12" a="1"/>
  <c r="C28" i="12" a="1"/>
  <c r="B28" i="12" a="1"/>
  <c r="C26" i="12" a="1"/>
  <c r="B26" i="12" a="1"/>
  <c r="C24" i="12" a="1"/>
  <c r="B24" i="12" a="1"/>
  <c r="C22" i="12" a="1"/>
  <c r="B22" i="12" a="1"/>
  <c r="C20" i="12" a="1"/>
  <c r="B20" i="12" a="1"/>
  <c r="C38" i="10" a="1"/>
  <c r="B38" i="10" a="1"/>
  <c r="C20" i="10" a="1"/>
  <c r="B20" i="10" a="1"/>
  <c r="K14" i="11"/>
  <c r="K13" i="11"/>
  <c r="K12" i="11"/>
  <c r="K12" i="12"/>
  <c r="F42" i="12"/>
  <c r="A41" i="12"/>
  <c r="F40" i="12"/>
  <c r="A40" i="12"/>
  <c r="A39" i="12"/>
  <c r="AU38" i="12"/>
  <c r="F38" i="12"/>
  <c r="AU37" i="12"/>
  <c r="F36" i="12"/>
  <c r="A35" i="12"/>
  <c r="F34" i="12"/>
  <c r="A33" i="12"/>
  <c r="F32" i="12"/>
  <c r="A31" i="12"/>
  <c r="F30" i="12"/>
  <c r="A29" i="12"/>
  <c r="F28" i="12"/>
  <c r="A27" i="12"/>
  <c r="F26" i="12"/>
  <c r="A25" i="12"/>
  <c r="F24" i="12"/>
  <c r="A23" i="12"/>
  <c r="F22" i="12"/>
  <c r="A22" i="12"/>
  <c r="A21" i="12"/>
  <c r="AU20" i="12"/>
  <c r="F20" i="12"/>
  <c r="K14" i="12"/>
  <c r="K13" i="12"/>
  <c r="F42" i="11"/>
  <c r="A41" i="11"/>
  <c r="F40" i="11"/>
  <c r="A40" i="11"/>
  <c r="A39" i="11"/>
  <c r="AU38" i="11"/>
  <c r="F38" i="11"/>
  <c r="AU37" i="11"/>
  <c r="AT37" i="11"/>
  <c r="AS37" i="11"/>
  <c r="AR37" i="11"/>
  <c r="AQ37" i="11"/>
  <c r="AP37" i="11"/>
  <c r="AO37" i="11"/>
  <c r="AN37" i="11"/>
  <c r="AM37" i="11"/>
  <c r="AL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F36" i="11"/>
  <c r="A35" i="11"/>
  <c r="F34" i="11"/>
  <c r="A33" i="11"/>
  <c r="F32" i="11"/>
  <c r="A31" i="11"/>
  <c r="F30" i="11"/>
  <c r="A29" i="11"/>
  <c r="F28" i="11"/>
  <c r="A27" i="11"/>
  <c r="F26" i="11"/>
  <c r="A25" i="11"/>
  <c r="F24" i="11"/>
  <c r="A23" i="11"/>
  <c r="F22" i="11"/>
  <c r="A22" i="11"/>
  <c r="A21" i="11"/>
  <c r="AU20" i="11"/>
  <c r="F20" i="11"/>
  <c r="AT19" i="11"/>
  <c r="AS19" i="11"/>
  <c r="AR19" i="11"/>
  <c r="AQ19" i="11"/>
  <c r="AP19" i="11"/>
  <c r="AO19" i="11"/>
  <c r="AN19" i="11"/>
  <c r="AM19" i="11"/>
  <c r="AL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F28" i="10"/>
  <c r="F24" i="10"/>
  <c r="F40" i="10"/>
  <c r="A41" i="10"/>
  <c r="A39" i="10"/>
  <c r="A35" i="10"/>
  <c r="A33" i="10"/>
  <c r="A31" i="10"/>
  <c r="A29" i="10"/>
  <c r="A27" i="10"/>
  <c r="A25" i="10"/>
  <c r="A23" i="10"/>
  <c r="A21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AK19" i="10"/>
  <c r="AL19" i="10"/>
  <c r="AM19" i="10"/>
  <c r="AN19" i="10"/>
  <c r="AO19" i="10"/>
  <c r="AP19" i="10"/>
  <c r="AQ19" i="10"/>
  <c r="AR19" i="10"/>
  <c r="AS19" i="10"/>
  <c r="AT19" i="10"/>
  <c r="P19" i="10"/>
  <c r="AU37" i="10"/>
  <c r="AU38" i="10"/>
  <c r="AU20" i="10"/>
  <c r="A40" i="10"/>
  <c r="A22" i="10"/>
  <c r="F20" i="10"/>
  <c r="F38" i="10"/>
  <c r="F22" i="10"/>
  <c r="F42" i="10"/>
  <c r="F36" i="10"/>
  <c r="F34" i="10"/>
  <c r="F32" i="10"/>
  <c r="F30" i="10"/>
  <c r="F26" i="10"/>
  <c r="K14" i="10"/>
  <c r="K13" i="10"/>
  <c r="K12" i="10"/>
  <c r="B43" i="11" l="1"/>
  <c r="AV40" i="11"/>
  <c r="N40" i="11" a="1"/>
  <c r="AV22" i="11"/>
  <c r="N22" i="11" a="1"/>
  <c r="N42" i="11" a="1"/>
  <c r="M22" i="11" a="1"/>
  <c r="M40" i="11" a="1"/>
  <c r="D43" i="12"/>
  <c r="AT41" i="10"/>
  <c r="AS41" i="10"/>
  <c r="AR41" i="10"/>
  <c r="AQ41" i="10"/>
  <c r="AP41" i="10"/>
  <c r="AO41" i="10"/>
  <c r="AN41" i="10"/>
  <c r="AM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AT39" i="10"/>
  <c r="AS39" i="10"/>
  <c r="AR39" i="10"/>
  <c r="AQ39" i="10"/>
  <c r="AP39" i="10"/>
  <c r="AO39" i="10"/>
  <c r="AN39" i="10"/>
  <c r="AM39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AT21" i="10"/>
  <c r="AQ21" i="10"/>
  <c r="AO21" i="10"/>
  <c r="AM21" i="10"/>
  <c r="AK21" i="10"/>
  <c r="AI21" i="10"/>
  <c r="AG21" i="10"/>
  <c r="AE21" i="10"/>
  <c r="AC21" i="10"/>
  <c r="AB21" i="10"/>
  <c r="Z21" i="10"/>
  <c r="X21" i="10"/>
  <c r="V21" i="10"/>
  <c r="T21" i="10"/>
  <c r="R21" i="10"/>
  <c r="AS21" i="10"/>
  <c r="AR21" i="10"/>
  <c r="AP21" i="10"/>
  <c r="AN21" i="10"/>
  <c r="AL21" i="10"/>
  <c r="AJ21" i="10"/>
  <c r="AH21" i="10"/>
  <c r="AF21" i="10"/>
  <c r="AD21" i="10"/>
  <c r="AA21" i="10"/>
  <c r="Y21" i="10"/>
  <c r="W21" i="10"/>
  <c r="U21" i="10"/>
  <c r="S21" i="10"/>
  <c r="Q21" i="10"/>
  <c r="P21" i="10"/>
  <c r="AV22" i="10"/>
  <c r="AV40" i="10"/>
  <c r="O43" i="12"/>
  <c r="L20" i="10"/>
  <c r="N40" i="10" a="1"/>
  <c r="M40" i="10" a="1"/>
  <c r="L38" i="10"/>
  <c r="N22" i="10" a="1"/>
  <c r="M22" i="10" a="1"/>
  <c r="C22" i="10" a="1"/>
  <c r="L22" i="10" s="1"/>
  <c r="B22" i="10" a="1"/>
  <c r="C42" i="10" a="1"/>
  <c r="L42" i="10" s="1"/>
  <c r="B42" i="10" a="1"/>
  <c r="C40" i="10" a="1"/>
  <c r="L40" i="10" s="1"/>
  <c r="B40" i="10" a="1"/>
  <c r="D43" i="10"/>
  <c r="D43" i="11"/>
  <c r="C43" i="12"/>
  <c r="B43" i="12"/>
  <c r="L42" i="12"/>
  <c r="E42" i="12"/>
  <c r="E20" i="12"/>
  <c r="K20" i="12" s="1"/>
  <c r="L40" i="12"/>
  <c r="E40" i="12"/>
  <c r="L38" i="12"/>
  <c r="E38" i="12"/>
  <c r="L36" i="12"/>
  <c r="L34" i="12"/>
  <c r="E34" i="12"/>
  <c r="E32" i="12"/>
  <c r="L30" i="12"/>
  <c r="E30" i="12"/>
  <c r="E28" i="12"/>
  <c r="L26" i="12"/>
  <c r="E24" i="12"/>
  <c r="E22" i="12"/>
  <c r="K22" i="12" s="1"/>
  <c r="E36" i="12"/>
  <c r="L32" i="12"/>
  <c r="L28" i="12"/>
  <c r="E26" i="12"/>
  <c r="K26" i="12" s="1"/>
  <c r="L24" i="12"/>
  <c r="L22" i="12"/>
  <c r="L20" i="12"/>
  <c r="E20" i="10"/>
  <c r="K20" i="10" s="1"/>
  <c r="E38" i="10"/>
  <c r="A24" i="12"/>
  <c r="AU22" i="12"/>
  <c r="I26" i="12"/>
  <c r="I22" i="12"/>
  <c r="F43" i="12"/>
  <c r="A42" i="12"/>
  <c r="AU42" i="12" s="1"/>
  <c r="AU40" i="12"/>
  <c r="F43" i="11"/>
  <c r="A42" i="11"/>
  <c r="AU42" i="11" s="1"/>
  <c r="AT41" i="11"/>
  <c r="AS41" i="11"/>
  <c r="AR41" i="11"/>
  <c r="AQ41" i="11"/>
  <c r="AP41" i="11"/>
  <c r="AO41" i="11"/>
  <c r="AN41" i="11"/>
  <c r="AM41" i="11"/>
  <c r="AL41" i="11"/>
  <c r="AK41" i="11"/>
  <c r="AJ41" i="11"/>
  <c r="AI41" i="11"/>
  <c r="AH41" i="11"/>
  <c r="AG41" i="11"/>
  <c r="AU40" i="11"/>
  <c r="AT39" i="11"/>
  <c r="AS39" i="11"/>
  <c r="AR39" i="11"/>
  <c r="AQ39" i="11"/>
  <c r="AP39" i="11"/>
  <c r="AO39" i="11"/>
  <c r="AN39" i="11"/>
  <c r="AM39" i="11"/>
  <c r="AL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A24" i="11"/>
  <c r="AT23" i="11"/>
  <c r="AS23" i="11"/>
  <c r="AR23" i="11"/>
  <c r="AQ23" i="11"/>
  <c r="AP23" i="11"/>
  <c r="AO23" i="11"/>
  <c r="AU22" i="11"/>
  <c r="AT21" i="11"/>
  <c r="AS21" i="11"/>
  <c r="AR21" i="11"/>
  <c r="AQ21" i="11"/>
  <c r="AP21" i="11"/>
  <c r="AO21" i="11"/>
  <c r="AN21" i="11"/>
  <c r="AM21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AU22" i="10"/>
  <c r="A42" i="10"/>
  <c r="AU42" i="10" s="1"/>
  <c r="A24" i="10"/>
  <c r="AU40" i="10"/>
  <c r="F43" i="10"/>
  <c r="L38" i="11" l="1"/>
  <c r="L20" i="11"/>
  <c r="E38" i="11"/>
  <c r="E20" i="11"/>
  <c r="E40" i="11"/>
  <c r="K40" i="11" s="1"/>
  <c r="L22" i="11"/>
  <c r="AV42" i="11"/>
  <c r="AV24" i="11"/>
  <c r="N24" i="11" a="1"/>
  <c r="M24" i="11" a="1"/>
  <c r="M42" i="11" a="1"/>
  <c r="L40" i="11"/>
  <c r="E22" i="11"/>
  <c r="K22" i="11" s="1"/>
  <c r="AN23" i="11"/>
  <c r="AM23" i="11"/>
  <c r="AL23" i="11"/>
  <c r="AK23" i="11"/>
  <c r="I24" i="12"/>
  <c r="K24" i="12" s="1"/>
  <c r="I36" i="12"/>
  <c r="K36" i="12" s="1"/>
  <c r="AQ23" i="10"/>
  <c r="AL23" i="10"/>
  <c r="AJ23" i="10"/>
  <c r="W23" i="10"/>
  <c r="U23" i="10"/>
  <c r="S23" i="10"/>
  <c r="Q23" i="10"/>
  <c r="AO23" i="10"/>
  <c r="AT23" i="10"/>
  <c r="AS23" i="10"/>
  <c r="AR23" i="10"/>
  <c r="AP23" i="10"/>
  <c r="AN23" i="10"/>
  <c r="AM23" i="10"/>
  <c r="AK23" i="10"/>
  <c r="AI23" i="10"/>
  <c r="AH23" i="10"/>
  <c r="AG23" i="10"/>
  <c r="AF23" i="10"/>
  <c r="AE23" i="10"/>
  <c r="AD23" i="10"/>
  <c r="AC23" i="10"/>
  <c r="AV24" i="10"/>
  <c r="AB23" i="10"/>
  <c r="AA23" i="10"/>
  <c r="Z23" i="10"/>
  <c r="Y23" i="10"/>
  <c r="X23" i="10"/>
  <c r="V23" i="10"/>
  <c r="T23" i="10"/>
  <c r="R23" i="10"/>
  <c r="P23" i="10"/>
  <c r="AV42" i="10"/>
  <c r="N42" i="10" a="1"/>
  <c r="M42" i="10" a="1"/>
  <c r="E42" i="10"/>
  <c r="E40" i="10"/>
  <c r="E22" i="10"/>
  <c r="N24" i="10" a="1"/>
  <c r="M24" i="10" a="1"/>
  <c r="C24" i="10" a="1"/>
  <c r="L24" i="10" s="1"/>
  <c r="B24" i="10" a="1"/>
  <c r="E24" i="10" s="1"/>
  <c r="I32" i="12"/>
  <c r="K32" i="12" s="1"/>
  <c r="I28" i="12"/>
  <c r="K28" i="12" s="1"/>
  <c r="I38" i="12"/>
  <c r="K38" i="12" s="1"/>
  <c r="I34" i="12"/>
  <c r="K34" i="12" s="1"/>
  <c r="I30" i="12"/>
  <c r="K30" i="12" s="1"/>
  <c r="I20" i="12"/>
  <c r="E43" i="12"/>
  <c r="G43" i="12" s="1"/>
  <c r="H43" i="12" s="1"/>
  <c r="I42" i="12"/>
  <c r="K42" i="12" s="1"/>
  <c r="I40" i="12"/>
  <c r="K40" i="12" s="1"/>
  <c r="I20" i="10"/>
  <c r="I38" i="10"/>
  <c r="K38" i="10" s="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A26" i="12"/>
  <c r="AU24" i="12"/>
  <c r="AU24" i="11"/>
  <c r="A26" i="11"/>
  <c r="AF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AU24" i="10"/>
  <c r="A26" i="10"/>
  <c r="I38" i="11" l="1"/>
  <c r="K38" i="11" s="1"/>
  <c r="I20" i="11"/>
  <c r="K20" i="11" s="1"/>
  <c r="I40" i="11"/>
  <c r="L42" i="11"/>
  <c r="E42" i="11"/>
  <c r="K42" i="11" s="1"/>
  <c r="L24" i="11"/>
  <c r="I22" i="11"/>
  <c r="S25" i="11"/>
  <c r="AV26" i="11"/>
  <c r="N26" i="11" a="1"/>
  <c r="M26" i="11" a="1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AV26" i="10"/>
  <c r="I42" i="10"/>
  <c r="K42" i="10" s="1"/>
  <c r="I40" i="10"/>
  <c r="I24" i="10"/>
  <c r="K24" i="10" s="1"/>
  <c r="I22" i="10"/>
  <c r="K22" i="10" s="1"/>
  <c r="M26" i="10" a="1"/>
  <c r="C26" i="10" a="1"/>
  <c r="L26" i="10" s="1"/>
  <c r="B26" i="10" a="1"/>
  <c r="E26" i="10" s="1"/>
  <c r="I26" i="10" s="1"/>
  <c r="K26" i="10" s="1"/>
  <c r="N26" i="10" a="1"/>
  <c r="AU26" i="12"/>
  <c r="A28" i="12"/>
  <c r="K43" i="12"/>
  <c r="V43" i="12" s="1"/>
  <c r="P25" i="11"/>
  <c r="Q25" i="11"/>
  <c r="R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6" i="11"/>
  <c r="A28" i="11"/>
  <c r="A28" i="10"/>
  <c r="AU26" i="10"/>
  <c r="I42" i="11" l="1"/>
  <c r="E24" i="11"/>
  <c r="L26" i="11"/>
  <c r="N28" i="11" a="1"/>
  <c r="AV28" i="11"/>
  <c r="M28" i="11" a="1"/>
  <c r="AT27" i="10"/>
  <c r="AS27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AV28" i="10"/>
  <c r="K40" i="10"/>
  <c r="N28" i="10" a="1"/>
  <c r="M28" i="10" a="1"/>
  <c r="C28" i="10" a="1"/>
  <c r="L28" i="10" s="1"/>
  <c r="B28" i="10" a="1"/>
  <c r="E28" i="10" s="1"/>
  <c r="AU28" i="12"/>
  <c r="A30" i="12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8" i="11"/>
  <c r="A30" i="11"/>
  <c r="AU28" i="10"/>
  <c r="A30" i="10"/>
  <c r="E26" i="11" l="1"/>
  <c r="I24" i="11"/>
  <c r="K24" i="11"/>
  <c r="L28" i="11"/>
  <c r="E28" i="11"/>
  <c r="I26" i="11"/>
  <c r="AV30" i="11"/>
  <c r="N30" i="11" a="1"/>
  <c r="M30" i="11" a="1"/>
  <c r="AN29" i="10"/>
  <c r="AL29" i="10"/>
  <c r="AK29" i="10"/>
  <c r="AT29" i="10"/>
  <c r="AS29" i="10"/>
  <c r="AR29" i="10"/>
  <c r="AQ29" i="10"/>
  <c r="AP29" i="10"/>
  <c r="AO29" i="10"/>
  <c r="AM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AV30" i="10"/>
  <c r="I28" i="10"/>
  <c r="N30" i="10" a="1"/>
  <c r="M30" i="10" a="1"/>
  <c r="C30" i="10" a="1"/>
  <c r="L30" i="10" s="1"/>
  <c r="B30" i="10" a="1"/>
  <c r="E30" i="10" s="1"/>
  <c r="AU30" i="12"/>
  <c r="A32" i="12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30" i="11"/>
  <c r="A32" i="11"/>
  <c r="A32" i="10"/>
  <c r="AU30" i="10"/>
  <c r="K26" i="11" l="1"/>
  <c r="I28" i="11"/>
  <c r="L30" i="11"/>
  <c r="E30" i="11"/>
  <c r="AV32" i="11"/>
  <c r="N32" i="11" a="1"/>
  <c r="M32" i="11" a="1"/>
  <c r="AT31" i="10"/>
  <c r="AS31" i="10"/>
  <c r="AR31" i="10"/>
  <c r="AQ31" i="10"/>
  <c r="AP31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AV32" i="10"/>
  <c r="K28" i="10"/>
  <c r="I30" i="10"/>
  <c r="N32" i="10" a="1"/>
  <c r="M32" i="10" a="1"/>
  <c r="C32" i="10" a="1"/>
  <c r="L32" i="10" s="1"/>
  <c r="B32" i="10" a="1"/>
  <c r="E32" i="10" s="1"/>
  <c r="AU32" i="12"/>
  <c r="A34" i="12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2" i="11"/>
  <c r="A34" i="11"/>
  <c r="A34" i="10"/>
  <c r="AU32" i="10"/>
  <c r="I30" i="11" l="1"/>
  <c r="K30" i="11" s="1"/>
  <c r="K28" i="11"/>
  <c r="L32" i="11"/>
  <c r="E32" i="11"/>
  <c r="AV34" i="11"/>
  <c r="N34" i="11" a="1"/>
  <c r="M34" i="11" a="1"/>
  <c r="AT33" i="10"/>
  <c r="AS33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AV34" i="10"/>
  <c r="K30" i="10"/>
  <c r="I32" i="10"/>
  <c r="N34" i="10" a="1"/>
  <c r="M34" i="10" a="1"/>
  <c r="C34" i="10" a="1"/>
  <c r="L34" i="10" s="1"/>
  <c r="B34" i="10" a="1"/>
  <c r="E34" i="10" s="1"/>
  <c r="AU34" i="12"/>
  <c r="A36" i="12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K33" i="11"/>
  <c r="AL33" i="11"/>
  <c r="AN33" i="11"/>
  <c r="AO33" i="11"/>
  <c r="AP33" i="11"/>
  <c r="AQ33" i="11"/>
  <c r="AS33" i="11"/>
  <c r="AU34" i="11"/>
  <c r="A36" i="11"/>
  <c r="AJ33" i="11"/>
  <c r="AM33" i="11"/>
  <c r="AR33" i="11"/>
  <c r="AT33" i="11"/>
  <c r="A36" i="10"/>
  <c r="AU34" i="10"/>
  <c r="I32" i="11" l="1"/>
  <c r="L34" i="11"/>
  <c r="E34" i="11"/>
  <c r="AV36" i="11"/>
  <c r="N36" i="11" a="1"/>
  <c r="M36" i="11" a="1"/>
  <c r="AT35" i="10"/>
  <c r="AS35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AV36" i="10"/>
  <c r="O43" i="10" s="1"/>
  <c r="K32" i="10"/>
  <c r="I34" i="10"/>
  <c r="N36" i="10" a="1"/>
  <c r="M36" i="10" a="1"/>
  <c r="C36" i="10" a="1"/>
  <c r="B36" i="10" a="1"/>
  <c r="AU36" i="12"/>
  <c r="Q35" i="11"/>
  <c r="R35" i="11"/>
  <c r="T35" i="11"/>
  <c r="P35" i="11"/>
  <c r="S35" i="11"/>
  <c r="U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K35" i="11"/>
  <c r="AO35" i="11"/>
  <c r="AL35" i="11"/>
  <c r="AM35" i="11"/>
  <c r="AN35" i="11"/>
  <c r="AP35" i="11"/>
  <c r="AQ35" i="11"/>
  <c r="AR35" i="11"/>
  <c r="AS35" i="11"/>
  <c r="AT35" i="11"/>
  <c r="V35" i="11"/>
  <c r="AJ35" i="11"/>
  <c r="AU36" i="11"/>
  <c r="AU36" i="10"/>
  <c r="I34" i="11" l="1"/>
  <c r="K32" i="11"/>
  <c r="O43" i="11"/>
  <c r="K34" i="10"/>
  <c r="C43" i="10"/>
  <c r="L36" i="10"/>
  <c r="B43" i="10"/>
  <c r="E43" i="10" s="1"/>
  <c r="G43" i="10" s="1"/>
  <c r="H43" i="10" s="1"/>
  <c r="E36" i="10"/>
  <c r="K34" i="11" l="1"/>
  <c r="C43" i="11"/>
  <c r="L36" i="11"/>
  <c r="E43" i="11"/>
  <c r="G43" i="11" s="1"/>
  <c r="H43" i="11" s="1"/>
  <c r="E36" i="11"/>
  <c r="I36" i="11" s="1"/>
  <c r="K36" i="11" s="1"/>
  <c r="I36" i="10"/>
  <c r="K43" i="11" l="1"/>
  <c r="K36" i="10"/>
  <c r="K43" i="10" s="1"/>
  <c r="V43" i="10" s="1"/>
  <c r="V43" i="1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<sst xmlns="http://schemas.openxmlformats.org/spreadsheetml/2006/main" count="376" uniqueCount="46">
  <si>
    <t>受注者名</t>
    <rPh sb="0" eb="3">
      <t>ジュチュウシャ</t>
    </rPh>
    <rPh sb="3" eb="4">
      <t>メイ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</si>
  <si>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</si>
  <si>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～</t>
    <phoneticPr fontId="1"/>
  </si>
  <si>
    <t>対象外の日数</t>
    <rPh sb="0" eb="3">
      <t>タイショウガイ</t>
    </rPh>
    <rPh sb="4" eb="6">
      <t>ニッスウ</t>
    </rPh>
    <phoneticPr fontId="1"/>
  </si>
  <si>
    <t>年末年始休暇</t>
    <rPh sb="0" eb="2">
      <t>ネンマツ</t>
    </rPh>
    <rPh sb="2" eb="4">
      <t>ネンシ</t>
    </rPh>
    <rPh sb="4" eb="6">
      <t>キュウカ</t>
    </rPh>
    <phoneticPr fontId="1"/>
  </si>
  <si>
    <t>累計</t>
    <rPh sb="0" eb="2">
      <t>ルイケイ</t>
    </rPh>
    <phoneticPr fontId="1"/>
  </si>
  <si>
    <t>実績：</t>
    <rPh sb="0" eb="2">
      <t>ジッセキ</t>
    </rPh>
    <phoneticPr fontId="1"/>
  </si>
  <si>
    <t>【記入例】</t>
    <rPh sb="1" eb="3">
      <t>キニュウ</t>
    </rPh>
    <rPh sb="3" eb="4">
      <t>レイ</t>
    </rPh>
    <phoneticPr fontId="1"/>
  </si>
  <si>
    <t>工事完成日</t>
    <rPh sb="0" eb="2">
      <t>コウジ</t>
    </rPh>
    <rPh sb="2" eb="5">
      <t>カンセイビ</t>
    </rPh>
    <phoneticPr fontId="1"/>
  </si>
  <si>
    <t>現場閉所率について</t>
    <rPh sb="0" eb="2">
      <t>ゲンバ</t>
    </rPh>
    <rPh sb="2" eb="5">
      <t>ヘイショリツ</t>
    </rPh>
    <phoneticPr fontId="1"/>
  </si>
  <si>
    <t>●</t>
    <phoneticPr fontId="1"/>
  </si>
  <si>
    <t>土曜日・日曜日</t>
    <rPh sb="0" eb="2">
      <t>ドヨウ</t>
    </rPh>
    <rPh sb="2" eb="3">
      <t>ヒ</t>
    </rPh>
    <rPh sb="4" eb="7">
      <t>ニチヨウビ</t>
    </rPh>
    <phoneticPr fontId="1"/>
  </si>
  <si>
    <t>土日日数以上の閉所</t>
    <rPh sb="0" eb="2">
      <t>ドニチ</t>
    </rPh>
    <rPh sb="2" eb="4">
      <t>ニッスウ</t>
    </rPh>
    <rPh sb="4" eb="6">
      <t>イジョウ</t>
    </rPh>
    <rPh sb="7" eb="9">
      <t>ヘイショ</t>
    </rPh>
    <phoneticPr fontId="1"/>
  </si>
  <si>
    <t>（参考様式）</t>
    <rPh sb="1" eb="5">
      <t>サンコウヨウシキ</t>
    </rPh>
    <phoneticPr fontId="1"/>
  </si>
  <si>
    <t>（株）○○建設</t>
    <rPh sb="0" eb="3">
      <t>カブ</t>
    </rPh>
    <rPh sb="5" eb="7">
      <t>ケンセツ</t>
    </rPh>
    <phoneticPr fontId="1"/>
  </si>
  <si>
    <t>夏季休暇</t>
    <rPh sb="0" eb="2">
      <t>カキ</t>
    </rPh>
    <rPh sb="2" eb="4">
      <t>キュウカ</t>
    </rPh>
    <phoneticPr fontId="1"/>
  </si>
  <si>
    <t>月別の
工事日数</t>
    <phoneticPr fontId="1"/>
  </si>
  <si>
    <t>対象期間</t>
    <rPh sb="0" eb="2">
      <t>タイショウ</t>
    </rPh>
    <rPh sb="2" eb="4">
      <t>キカン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</si>
  <si>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</si>
  <si>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土日の閉所日</t>
    <rPh sb="0" eb="2">
      <t>ドニチ</t>
    </rPh>
    <rPh sb="3" eb="5">
      <t>ヘイショ</t>
    </rPh>
    <rPh sb="5" eb="6">
      <t>ビ</t>
    </rPh>
    <phoneticPr fontId="1"/>
  </si>
  <si>
    <t>土日
日数</t>
    <rPh sb="0" eb="2">
      <t>ドニチ</t>
    </rPh>
    <rPh sb="3" eb="5">
      <t>ニッスウ</t>
    </rPh>
    <phoneticPr fontId="1"/>
  </si>
  <si>
    <t>完全週休２日（完全）　⇒　全ての週で土日を現場閉所</t>
    <rPh sb="0" eb="2">
      <t>カンゼン</t>
    </rPh>
    <rPh sb="2" eb="4">
      <t>シュウキュウ</t>
    </rPh>
    <rPh sb="5" eb="6">
      <t>ニチ</t>
    </rPh>
    <rPh sb="7" eb="9">
      <t>カンゼン</t>
    </rPh>
    <rPh sb="13" eb="14">
      <t>スベ</t>
    </rPh>
    <rPh sb="16" eb="17">
      <t>シュウ</t>
    </rPh>
    <rPh sb="18" eb="20">
      <t>ドニチ</t>
    </rPh>
    <rPh sb="21" eb="23">
      <t>ゲンバ</t>
    </rPh>
    <rPh sb="23" eb="25">
      <t>ヘイショ</t>
    </rPh>
    <phoneticPr fontId="1"/>
  </si>
  <si>
    <t>月単位の週休２日　　 ⇒　全ての月で４週８休（２８．５％（８日／２８ 日））以上を確保</t>
    <phoneticPr fontId="1"/>
  </si>
  <si>
    <t>現場閉所日数</t>
    <rPh sb="0" eb="2">
      <t>ゲンバ</t>
    </rPh>
    <rPh sb="2" eb="4">
      <t>ヘイショ</t>
    </rPh>
    <rPh sb="4" eb="6">
      <t>ニッスウ</t>
    </rPh>
    <rPh sb="5" eb="6">
      <t>キュウジツ</t>
    </rPh>
    <phoneticPr fontId="1"/>
  </si>
  <si>
    <t>土日の
日数</t>
    <rPh sb="0" eb="2">
      <t>ドニチ</t>
    </rPh>
    <rPh sb="4" eb="6">
      <t>ニッスウ</t>
    </rPh>
    <phoneticPr fontId="1"/>
  </si>
  <si>
    <t>第○○号　公共　○○工事（○○○）</t>
    <rPh sb="0" eb="1">
      <t>ダイ</t>
    </rPh>
    <rPh sb="3" eb="4">
      <t>ゴウ</t>
    </rPh>
    <rPh sb="5" eb="7">
      <t>コウキョウ</t>
    </rPh>
    <rPh sb="10" eb="12">
      <t>コウジ</t>
    </rPh>
    <phoneticPr fontId="1"/>
  </si>
  <si>
    <t>通期</t>
    <rPh sb="0" eb="2">
      <t>ツウキ</t>
    </rPh>
    <phoneticPr fontId="1"/>
  </si>
  <si>
    <t>通期
達成</t>
    <rPh sb="0" eb="2">
      <t>ツウキ</t>
    </rPh>
    <rPh sb="3" eb="5">
      <t>タッセイ</t>
    </rPh>
    <phoneticPr fontId="1"/>
  </si>
  <si>
    <t>月単位
達成</t>
    <rPh sb="0" eb="3">
      <t>ツキタンイ</t>
    </rPh>
    <rPh sb="4" eb="6">
      <t>タッセイ</t>
    </rPh>
    <phoneticPr fontId="1"/>
  </si>
  <si>
    <t>完全週休２日達成</t>
    <rPh sb="0" eb="4">
      <t>カンゼンシュウキュウ</t>
    </rPh>
    <rPh sb="5" eb="6">
      <t>ニチ</t>
    </rPh>
    <rPh sb="6" eb="8">
      <t>タッセイ</t>
    </rPh>
    <phoneticPr fontId="1"/>
  </si>
  <si>
    <t>完全週休２日（土日）</t>
    <rPh sb="0" eb="4">
      <t>カンゼンシュウキュウ</t>
    </rPh>
    <rPh sb="5" eb="6">
      <t>ニチ</t>
    </rPh>
    <rPh sb="7" eb="9">
      <t>ドニチ</t>
    </rPh>
    <phoneticPr fontId="1"/>
  </si>
  <si>
    <t>月単位</t>
    <rPh sb="0" eb="3">
      <t>ツキタンイ</t>
    </rPh>
    <phoneticPr fontId="1"/>
  </si>
  <si>
    <t>現場閉所率</t>
    <rPh sb="0" eb="5">
      <t>ゲンバヘイショリツ</t>
    </rPh>
    <phoneticPr fontId="1"/>
  </si>
  <si>
    <t>その他対象外の期間</t>
    <rPh sb="2" eb="3">
      <t>タ</t>
    </rPh>
    <rPh sb="3" eb="6">
      <t>タイショウガイ</t>
    </rPh>
    <rPh sb="7" eb="9">
      <t>キカン</t>
    </rPh>
    <phoneticPr fontId="1"/>
  </si>
  <si>
    <t>2026</t>
    <phoneticPr fontId="1"/>
  </si>
  <si>
    <t>2027</t>
    <phoneticPr fontId="1"/>
  </si>
  <si>
    <t>※行数等は工事毎の工期にあわせて追加してください。</t>
    <rPh sb="1" eb="3">
      <t>ギョウスウ</t>
    </rPh>
    <rPh sb="3" eb="4">
      <t>トウ</t>
    </rPh>
    <rPh sb="5" eb="8">
      <t>コウジゴト</t>
    </rPh>
    <rPh sb="9" eb="11">
      <t>コウキ</t>
    </rPh>
    <rPh sb="16" eb="18">
      <t>ツイカ</t>
    </rPh>
    <phoneticPr fontId="1"/>
  </si>
  <si>
    <t>対象日数</t>
    <rPh sb="0" eb="2">
      <t>タイショウ</t>
    </rPh>
    <rPh sb="2" eb="4">
      <t>ニッスウ</t>
    </rPh>
    <phoneticPr fontId="1"/>
  </si>
  <si>
    <t>休日等取得　計画 ・ 実績　表</t>
    <rPh sb="0" eb="2">
      <t>キュウジツ</t>
    </rPh>
    <rPh sb="1" eb="2">
      <t>シュウキュウ</t>
    </rPh>
    <rPh sb="2" eb="3">
      <t>トウ</t>
    </rPh>
    <rPh sb="3" eb="5">
      <t>シュトク</t>
    </rPh>
    <rPh sb="6" eb="8">
      <t>ケイカク</t>
    </rPh>
    <rPh sb="11" eb="13">
      <t>ジッセキ</t>
    </rPh>
    <rPh sb="14" eb="15">
      <t>ヒョウ</t>
    </rPh>
    <phoneticPr fontId="1"/>
  </si>
  <si>
    <t>×</t>
    <phoneticPr fontId="1"/>
  </si>
  <si>
    <t>※　計画または実績のどちらかを丸囲みor消し</t>
    <rPh sb="2" eb="4">
      <t>ケイカク</t>
    </rPh>
    <rPh sb="7" eb="9">
      <t>ジッセキ</t>
    </rPh>
    <rPh sb="15" eb="16">
      <t>マル</t>
    </rPh>
    <rPh sb="16" eb="17">
      <t>カコ</t>
    </rPh>
    <rPh sb="20" eb="21">
      <t>ケ</t>
    </rPh>
    <phoneticPr fontId="1"/>
  </si>
  <si>
    <t>工事日数</t>
    <rPh sb="0" eb="4">
      <t>コウジニッスウ</t>
    </rPh>
    <phoneticPr fontId="1"/>
  </si>
  <si>
    <t>●</t>
  </si>
  <si>
    <t>×</t>
  </si>
  <si>
    <t>指定曜日等の数</t>
    <rPh sb="0" eb="4">
      <t>シテイヨウビ</t>
    </rPh>
    <rPh sb="4" eb="5">
      <t>トウ</t>
    </rPh>
    <rPh sb="6" eb="7">
      <t>スウ</t>
    </rPh>
    <phoneticPr fontId="1"/>
  </si>
  <si>
    <t>対象期間内の休工日※休工日は「●」を記入、対象外の期間（祝日、夏季休暇及び年末年始休暇等）の日は「×」を記入</t>
    <rPh sb="0" eb="2">
      <t>タイショウ</t>
    </rPh>
    <rPh sb="2" eb="5">
      <t>キカンナイ</t>
    </rPh>
    <rPh sb="6" eb="8">
      <t>キュウコウ</t>
    </rPh>
    <rPh sb="8" eb="9">
      <t>ヒ</t>
    </rPh>
    <rPh sb="10" eb="12">
      <t>キュウコウ</t>
    </rPh>
    <rPh sb="12" eb="13">
      <t>ビ</t>
    </rPh>
    <rPh sb="18" eb="20">
      <t>キニュウ</t>
    </rPh>
    <rPh sb="21" eb="24">
      <t>タイショウガイ</t>
    </rPh>
    <rPh sb="25" eb="27">
      <t>キカン</t>
    </rPh>
    <rPh sb="28" eb="30">
      <t>シュクジツ</t>
    </rPh>
    <rPh sb="31" eb="35">
      <t>カキキュウカ</t>
    </rPh>
    <rPh sb="35" eb="36">
      <t>オヨ</t>
    </rPh>
    <rPh sb="37" eb="43">
      <t>ネンマツネンシキュウカ</t>
    </rPh>
    <rPh sb="43" eb="44">
      <t>トウ</t>
    </rPh>
    <rPh sb="46" eb="47">
      <t>ヒ</t>
    </rPh>
    <rPh sb="52" eb="5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</si>
</sst>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%"/>
    <numFmt numFmtId="177" formatCode="yyyy&quot;年&quot;m&quot;月&quot;d&quot;日&quot;;@"/>
    <numFmt numFmtId="178" formatCode="&quot;(準備期間　&quot;#,##0&quot;日)&quot;"/>
    <numFmt numFmtId="179" formatCode="&quot;( &quot;#,##0&quot; 日間 )&quot;"/>
    <numFmt numFmtId="180" formatCode="yyyy&quot;年&quot;m&quot;月&quot;;@"/>
    <numFmt numFmtId="181" formatCode="#,##0&quot; 日間 &quot;"/>
    <numFmt numFmtId="182" formatCode="#,##0&quot;日間&quot;"/>
    <numFmt numFmtId="183" formatCode="#,##0&quot;日&quot;"/>
    <numFmt numFmtId="184" formatCode="0&quot;月&quot;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trike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8"/>
      <color theme="1" tint="0.499984740745262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 diagonalDown="1">
      <left style="medium">
        <color indexed="64"/>
      </left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 style="medium">
        <color indexed="64"/>
      </right>
      <top style="thin">
        <color auto="1"/>
      </top>
      <bottom/>
      <diagonal style="thin">
        <color auto="1"/>
      </diagonal>
    </border>
    <border diagonalDown="1">
      <left style="medium">
        <color indexed="64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medium">
        <color indexed="64"/>
      </right>
      <top/>
      <bottom/>
      <diagonal style="thin">
        <color auto="1"/>
      </diagonal>
    </border>
    <border diagonalDown="1">
      <left style="medium">
        <color indexed="64"/>
      </left>
      <right style="thin">
        <color auto="1"/>
      </right>
      <top/>
      <bottom style="double">
        <color auto="1"/>
      </bottom>
      <diagonal style="thin">
        <color auto="1"/>
      </diagonal>
    </border>
    <border diagonalDown="1">
      <left style="thin">
        <color auto="1"/>
      </left>
      <right style="medium">
        <color indexed="64"/>
      </right>
      <top/>
      <bottom style="double">
        <color auto="1"/>
      </bottom>
      <diagonal style="thin">
        <color auto="1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 diagonalDown="1">
      <left style="medium">
        <color indexed="64"/>
      </left>
      <right style="thin">
        <color auto="1"/>
      </right>
      <top style="double">
        <color auto="1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indexed="64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double">
        <color auto="1"/>
      </bottom>
      <diagonal/>
    </border>
    <border diagonalDown="1">
      <left style="hair">
        <color auto="1"/>
      </left>
      <right style="thin">
        <color auto="1"/>
      </right>
      <top style="hair">
        <color indexed="64"/>
      </top>
      <bottom style="double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 style="thin">
        <color auto="1"/>
      </bottom>
      <diagonal/>
    </border>
    <border diagonalUp="1"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 style="hair">
        <color auto="1"/>
      </diagonal>
    </border>
    <border diagonalDown="1">
      <left style="medium">
        <color indexed="64"/>
      </left>
      <right style="hair">
        <color auto="1"/>
      </right>
      <top style="hair">
        <color indexed="64"/>
      </top>
      <bottom style="thin">
        <color auto="1"/>
      </bottom>
      <diagonal style="hair">
        <color indexed="64"/>
      </diagonal>
    </border>
    <border diagonalDown="1"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 style="hair">
        <color indexed="64"/>
      </diagonal>
    </border>
    <border diagonalDown="1"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 style="hair">
        <color auto="1"/>
      </diagonal>
    </border>
    <border>
      <left style="hair">
        <color auto="1"/>
      </left>
      <right style="thin">
        <color auto="1"/>
      </right>
      <top style="hair">
        <color indexed="64"/>
      </top>
      <bottom style="double">
        <color auto="1"/>
      </bottom>
      <diagonal/>
    </border>
    <border diagonalDown="1">
      <left style="hair">
        <color auto="1"/>
      </left>
      <right style="hair">
        <color auto="1"/>
      </right>
      <top style="hair">
        <color indexed="64"/>
      </top>
      <bottom style="double">
        <color auto="1"/>
      </bottom>
      <diagonal style="hair">
        <color auto="1"/>
      </diagonal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>
      <alignment vertical="center"/>
    </xf>
    <xf numFmtId="56" fontId="2" fillId="0" borderId="0" xfId="0" applyNumberFormat="1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79" fontId="10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3" xfId="0" applyFont="1" applyBorder="1">
      <alignment vertical="center"/>
    </xf>
    <xf numFmtId="0" fontId="2" fillId="0" borderId="29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2" fillId="0" borderId="0" xfId="0" applyFont="1" applyAlignment="1">
      <alignment horizontal="left" vertical="top" wrapText="1"/>
    </xf>
    <xf numFmtId="179" fontId="2" fillId="0" borderId="0" xfId="0" applyNumberFormat="1" applyFont="1" applyAlignment="1">
      <alignment horizontal="center" vertical="center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76" fontId="16" fillId="0" borderId="44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176" fontId="16" fillId="0" borderId="52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183" fontId="6" fillId="0" borderId="30" xfId="0" applyNumberFormat="1" applyFont="1" applyBorder="1" applyAlignment="1">
      <alignment horizontal="center" vertical="center" shrinkToFit="1"/>
    </xf>
    <xf numFmtId="183" fontId="6" fillId="0" borderId="19" xfId="0" applyNumberFormat="1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/>
      <protection locked="0"/>
    </xf>
    <xf numFmtId="176" fontId="16" fillId="0" borderId="59" xfId="0" applyNumberFormat="1" applyFont="1" applyBorder="1" applyAlignment="1">
      <alignment horizontal="center" vertical="center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4" fontId="2" fillId="0" borderId="0" xfId="0" applyNumberFormat="1" applyFont="1" applyAlignment="1">
      <alignment horizontal="right" vertical="center"/>
    </xf>
    <xf numFmtId="0" fontId="2" fillId="3" borderId="29" xfId="0" applyFont="1" applyFill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 wrapText="1"/>
    </xf>
    <xf numFmtId="184" fontId="2" fillId="0" borderId="6" xfId="0" applyNumberFormat="1" applyFont="1" applyBorder="1" applyAlignment="1" applyProtection="1">
      <alignment horizontal="left" vertical="center"/>
      <protection locked="0"/>
    </xf>
    <xf numFmtId="180" fontId="20" fillId="0" borderId="5" xfId="0" applyNumberFormat="1" applyFont="1" applyBorder="1" applyAlignment="1" applyProtection="1">
      <alignment horizontal="left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176" fontId="16" fillId="0" borderId="53" xfId="0" applyNumberFormat="1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" xfId="0" quotePrefix="1" applyFont="1" applyBorder="1" applyProtection="1">
      <alignment vertical="center"/>
      <protection locked="0"/>
    </xf>
    <xf numFmtId="0" fontId="8" fillId="0" borderId="5" xfId="0" quotePrefix="1" applyFont="1" applyBorder="1" applyAlignment="1">
      <alignment horizontal="left" vertical="center"/>
    </xf>
    <xf numFmtId="0" fontId="3" fillId="0" borderId="0" xfId="0" applyFont="1">
      <alignment vertical="center"/>
    </xf>
    <xf numFmtId="0" fontId="16" fillId="2" borderId="45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/>
    </xf>
    <xf numFmtId="0" fontId="18" fillId="2" borderId="23" xfId="0" applyFont="1" applyFill="1" applyBorder="1">
      <alignment vertical="center"/>
    </xf>
    <xf numFmtId="0" fontId="19" fillId="2" borderId="23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18" fillId="0" borderId="59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183" fontId="22" fillId="0" borderId="60" xfId="0" applyNumberFormat="1" applyFont="1" applyBorder="1" applyAlignment="1">
      <alignment horizontal="center" vertical="center" shrinkToFit="1"/>
    </xf>
    <xf numFmtId="183" fontId="22" fillId="0" borderId="61" xfId="0" applyNumberFormat="1" applyFont="1" applyBorder="1" applyAlignment="1">
      <alignment horizontal="center" vertical="center" shrinkToFit="1"/>
    </xf>
    <xf numFmtId="183" fontId="22" fillId="0" borderId="62" xfId="0" applyNumberFormat="1" applyFont="1" applyBorder="1" applyAlignment="1">
      <alignment horizontal="center" vertical="center" shrinkToFit="1"/>
    </xf>
    <xf numFmtId="0" fontId="21" fillId="0" borderId="71" xfId="0" applyFont="1" applyBorder="1" applyAlignment="1" applyProtection="1">
      <alignment horizontal="center" vertical="center"/>
      <protection locked="0"/>
    </xf>
    <xf numFmtId="0" fontId="21" fillId="0" borderId="72" xfId="0" applyFont="1" applyBorder="1" applyAlignment="1" applyProtection="1">
      <alignment horizontal="center" vertical="center"/>
      <protection locked="0"/>
    </xf>
    <xf numFmtId="0" fontId="21" fillId="0" borderId="66" xfId="0" applyFont="1" applyBorder="1" applyAlignment="1" applyProtection="1">
      <alignment horizontal="center" vertical="center"/>
      <protection locked="0"/>
    </xf>
    <xf numFmtId="0" fontId="21" fillId="0" borderId="67" xfId="0" applyFont="1" applyBorder="1" applyAlignment="1" applyProtection="1">
      <alignment horizontal="center" vertical="center"/>
      <protection locked="0"/>
    </xf>
    <xf numFmtId="0" fontId="21" fillId="0" borderId="68" xfId="0" applyFont="1" applyBorder="1" applyAlignment="1" applyProtection="1">
      <alignment horizontal="center" vertical="center"/>
      <protection locked="0"/>
    </xf>
    <xf numFmtId="0" fontId="21" fillId="0" borderId="69" xfId="0" applyFont="1" applyBorder="1" applyAlignment="1" applyProtection="1">
      <alignment horizontal="center" vertical="center"/>
      <protection locked="0"/>
    </xf>
    <xf numFmtId="0" fontId="21" fillId="0" borderId="70" xfId="0" applyFont="1" applyBorder="1" applyAlignment="1" applyProtection="1">
      <alignment horizontal="center" vertical="center"/>
      <protection locked="0"/>
    </xf>
    <xf numFmtId="0" fontId="21" fillId="0" borderId="63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65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/>
    </xf>
    <xf numFmtId="0" fontId="21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56" xfId="0" applyFont="1" applyBorder="1" applyAlignment="1" applyProtection="1">
      <alignment horizontal="center" vertical="center"/>
      <protection locked="0"/>
    </xf>
    <xf numFmtId="0" fontId="18" fillId="0" borderId="57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center" vertical="center"/>
      <protection locked="0"/>
    </xf>
    <xf numFmtId="0" fontId="25" fillId="0" borderId="16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20" fillId="0" borderId="0" xfId="0" quotePrefix="1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7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177" fontId="9" fillId="0" borderId="2" xfId="0" applyNumberFormat="1" applyFont="1" applyBorder="1" applyAlignment="1" applyProtection="1">
      <alignment horizontal="center" vertical="center"/>
      <protection locked="0"/>
    </xf>
    <xf numFmtId="177" fontId="9" fillId="0" borderId="3" xfId="0" applyNumberFormat="1" applyFont="1" applyBorder="1" applyAlignment="1" applyProtection="1">
      <alignment horizontal="center" vertical="center"/>
      <protection locked="0"/>
    </xf>
    <xf numFmtId="178" fontId="4" fillId="0" borderId="16" xfId="0" applyNumberFormat="1" applyFont="1" applyBorder="1" applyAlignment="1">
      <alignment horizontal="center" vertical="center" wrapText="1"/>
    </xf>
    <xf numFmtId="178" fontId="4" fillId="0" borderId="17" xfId="0" applyNumberFormat="1" applyFont="1" applyBorder="1" applyAlignment="1">
      <alignment horizontal="center" vertical="center"/>
    </xf>
    <xf numFmtId="178" fontId="4" fillId="0" borderId="25" xfId="0" applyNumberFormat="1" applyFont="1" applyBorder="1" applyAlignment="1">
      <alignment horizontal="center" vertical="center"/>
    </xf>
    <xf numFmtId="178" fontId="4" fillId="0" borderId="26" xfId="0" applyNumberFormat="1" applyFont="1" applyBorder="1" applyAlignment="1">
      <alignment horizontal="center" vertical="center"/>
    </xf>
    <xf numFmtId="182" fontId="19" fillId="0" borderId="16" xfId="0" applyNumberFormat="1" applyFont="1" applyBorder="1" applyAlignment="1" applyProtection="1">
      <alignment horizontal="center" vertical="center"/>
      <protection locked="0"/>
    </xf>
    <xf numFmtId="182" fontId="19" fillId="0" borderId="17" xfId="0" applyNumberFormat="1" applyFont="1" applyBorder="1" applyAlignment="1" applyProtection="1">
      <alignment horizontal="center" vertical="center"/>
      <protection locked="0"/>
    </xf>
    <xf numFmtId="182" fontId="19" fillId="0" borderId="25" xfId="0" applyNumberFormat="1" applyFont="1" applyBorder="1" applyAlignment="1" applyProtection="1">
      <alignment horizontal="center" vertical="center"/>
      <protection locked="0"/>
    </xf>
    <xf numFmtId="182" fontId="19" fillId="0" borderId="26" xfId="0" applyNumberFormat="1" applyFont="1" applyBorder="1" applyAlignment="1" applyProtection="1">
      <alignment horizontal="center" vertical="center"/>
      <protection locked="0"/>
    </xf>
    <xf numFmtId="181" fontId="19" fillId="0" borderId="2" xfId="0" applyNumberFormat="1" applyFont="1" applyBorder="1" applyAlignment="1" applyProtection="1">
      <alignment horizontal="center" vertical="center"/>
      <protection locked="0"/>
    </xf>
    <xf numFmtId="181" fontId="19" fillId="0" borderId="4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right" vertical="center"/>
    </xf>
    <xf numFmtId="0" fontId="6" fillId="0" borderId="4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</cellXfs>
  <cellStyles count="1">
    <cellStyle name="標準" xfId="0" builtinId="0"/>
  </cellStyles>
  <dxfs count="7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122144</xdr:colOff>
      <xdr:row>3</xdr:row>
      <xdr:rowOff>124050</xdr:rowOff>
    </xdr:from>
    <xdr:to>
      <xdr:col>25</xdr:col>
      <xdr:colOff>162149</xdr:colOff>
      <xdr:row>3</xdr:row>
      <xdr:rowOff>200250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EEFF24C3-7AD9-89C9-E627-4BCA55444827}"/>
            </a:ext>
          </a:extLst>
        </xdr:cNvPr>
        <xdr:cNvGrpSpPr/>
      </xdr:nvGrpSpPr>
      <xdr:grpSpPr>
        <a:xfrm>
          <a:off x="9043931" y="787102"/>
          <a:ext cx="533064" cy="76200"/>
          <a:chOff x="7077187" y="792592"/>
          <a:chExt cx="533064" cy="83820"/>
        </a:xfrm>
      </xdr:grpSpPr>
      <xdr:cxnSp macro="">
        <xdr:nvCxnSpPr>
          <xdr:cNvPr id="2" name="直線コネクタ 1">
            <a:extLst>
              <a:ext uri="{FF2B5EF4-FFF2-40B4-BE49-F238E27FC236}">
                <a16:creationId xmlns:a16="http://schemas.microsoft.com/office/drawing/2014/main" id="{8B1815F3-33A3-4AD3-BCA9-8E7C970359DE}"/>
              </a:ext>
            </a:extLst>
          </xdr:cNvPr>
          <xdr:cNvCxnSpPr/>
        </xdr:nvCxnSpPr>
        <xdr:spPr>
          <a:xfrm>
            <a:off x="7079092" y="792592"/>
            <a:ext cx="529254" cy="0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68D6C778-9BC6-4F9F-86F2-F2EB54D55F1A}"/>
              </a:ext>
            </a:extLst>
          </xdr:cNvPr>
          <xdr:cNvCxnSpPr/>
        </xdr:nvCxnSpPr>
        <xdr:spPr>
          <a:xfrm>
            <a:off x="7077187" y="876412"/>
            <a:ext cx="533064" cy="0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123264</xdr:colOff>
      <xdr:row>45</xdr:row>
      <xdr:rowOff>56030</xdr:rowOff>
    </xdr:from>
    <xdr:to>
      <xdr:col>39</xdr:col>
      <xdr:colOff>177836</xdr:colOff>
      <xdr:row>50</xdr:row>
      <xdr:rowOff>58159</xdr:rowOff>
    </xdr:to>
    <xdr:sp macro="" textlink="">
      <xdr:nvSpPr>
        <xdr:cNvPr id="5" name="吹き出し: 角を丸めた四角形 15">
          <a:extLst>
            <a:ext uri="{FF2B5EF4-FFF2-40B4-BE49-F238E27FC236}">
              <a16:creationId xmlns:a16="http://schemas.microsoft.com/office/drawing/2014/main" id="{DB88ED92-17C2-4771-974D-269EC199EC54}"/>
            </a:ext>
          </a:extLst>
        </xdr:cNvPr>
        <xdr:cNvSpPr/>
      </xdr:nvSpPr>
      <xdr:spPr>
        <a:xfrm>
          <a:off x="8057029" y="8919883"/>
          <a:ext cx="4985160" cy="842570"/>
        </a:xfrm>
        <a:custGeom>
          <a:avLst/>
          <a:gdLst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2557559 w 8131884"/>
            <a:gd name="csY13" fmla="*/ 2642010 h 838760"/>
            <a:gd name="csX14" fmla="*/ 1355314 w 8131884"/>
            <a:gd name="csY14" fmla="*/ 838760 h 838760"/>
            <a:gd name="csX15" fmla="*/ 139796 w 8131884"/>
            <a:gd name="csY15" fmla="*/ 838760 h 838760"/>
            <a:gd name="csX16" fmla="*/ 0 w 8131884"/>
            <a:gd name="csY16" fmla="*/ 698964 h 838760"/>
            <a:gd name="csX17" fmla="*/ 0 w 8131884"/>
            <a:gd name="csY17" fmla="*/ 698967 h 838760"/>
            <a:gd name="csX18" fmla="*/ 0 w 8131884"/>
            <a:gd name="csY18" fmla="*/ 489277 h 838760"/>
            <a:gd name="csX19" fmla="*/ 0 w 8131884"/>
            <a:gd name="csY19" fmla="*/ 489277 h 838760"/>
            <a:gd name="csX20" fmla="*/ 0 w 8131884"/>
            <a:gd name="csY20" fmla="*/ 139796 h 838760"/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1355314 w 8131884"/>
            <a:gd name="csY13" fmla="*/ 838760 h 838760"/>
            <a:gd name="csX14" fmla="*/ 139796 w 8131884"/>
            <a:gd name="csY14" fmla="*/ 838760 h 838760"/>
            <a:gd name="csX15" fmla="*/ 0 w 8131884"/>
            <a:gd name="csY15" fmla="*/ 698964 h 838760"/>
            <a:gd name="csX16" fmla="*/ 0 w 8131884"/>
            <a:gd name="csY16" fmla="*/ 698967 h 838760"/>
            <a:gd name="csX17" fmla="*/ 0 w 8131884"/>
            <a:gd name="csY17" fmla="*/ 489277 h 838760"/>
            <a:gd name="csX18" fmla="*/ 0 w 8131884"/>
            <a:gd name="csY18" fmla="*/ 489277 h 838760"/>
            <a:gd name="csX19" fmla="*/ 0 w 8131884"/>
            <a:gd name="csY19" fmla="*/ 139796 h 838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</a:cxnLst>
          <a:rect l="l" t="t" r="r" b="b"/>
          <a:pathLst>
            <a:path w="8131884" h="838760">
              <a:moveTo>
                <a:pt x="0" y="139796"/>
              </a:moveTo>
              <a:cubicBezTo>
                <a:pt x="0" y="62589"/>
                <a:pt x="62589" y="0"/>
                <a:pt x="139796" y="0"/>
              </a:cubicBezTo>
              <a:lnTo>
                <a:pt x="1355314" y="0"/>
              </a:lnTo>
              <a:lnTo>
                <a:pt x="1355314" y="0"/>
              </a:lnTo>
              <a:lnTo>
                <a:pt x="3388285" y="0"/>
              </a:lnTo>
              <a:lnTo>
                <a:pt x="7992088" y="0"/>
              </a:lnTo>
              <a:cubicBezTo>
                <a:pt x="8069295" y="0"/>
                <a:pt x="8131884" y="62589"/>
                <a:pt x="8131884" y="139796"/>
              </a:cubicBezTo>
              <a:lnTo>
                <a:pt x="8131884" y="489277"/>
              </a:lnTo>
              <a:lnTo>
                <a:pt x="8131884" y="489277"/>
              </a:lnTo>
              <a:lnTo>
                <a:pt x="8131884" y="698967"/>
              </a:lnTo>
              <a:lnTo>
                <a:pt x="8131884" y="698964"/>
              </a:lnTo>
              <a:cubicBezTo>
                <a:pt x="8131884" y="776171"/>
                <a:pt x="8069295" y="838760"/>
                <a:pt x="7992088" y="838760"/>
              </a:cubicBezTo>
              <a:lnTo>
                <a:pt x="3388285" y="838760"/>
              </a:lnTo>
              <a:lnTo>
                <a:pt x="1355314" y="838760"/>
              </a:lnTo>
              <a:lnTo>
                <a:pt x="139796" y="838760"/>
              </a:lnTo>
              <a:cubicBezTo>
                <a:pt x="62589" y="838760"/>
                <a:pt x="0" y="776171"/>
                <a:pt x="0" y="698964"/>
              </a:cubicBezTo>
              <a:lnTo>
                <a:pt x="0" y="698967"/>
              </a:lnTo>
              <a:lnTo>
                <a:pt x="0" y="489277"/>
              </a:lnTo>
              <a:lnTo>
                <a:pt x="0" y="489277"/>
              </a:lnTo>
              <a:lnTo>
                <a:pt x="0" y="139796"/>
              </a:lnTo>
              <a:close/>
            </a:path>
          </a:pathLst>
        </a:cu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「●」：休日、現場閉所日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</a:t>
          </a:r>
          <a:r>
            <a:rPr kumimoji="1" lang="en-US" altLang="ja-JP" sz="1000">
              <a:solidFill>
                <a:sysClr val="windowText" lastClr="000000"/>
              </a:solidFill>
            </a:rPr>
            <a:t>×</a:t>
          </a:r>
          <a:r>
            <a:rPr kumimoji="1" lang="ja-JP" altLang="en-US" sz="1000">
              <a:solidFill>
                <a:sysClr val="windowText" lastClr="000000"/>
              </a:solidFill>
            </a:rPr>
            <a:t>」：祝日、夏季休暇、年末年始休暇、その他対象外の期間（発注者が対象日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　から除いた期間）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127635</xdr:colOff>
      <xdr:row>3</xdr:row>
      <xdr:rowOff>135255</xdr:rowOff>
    </xdr:from>
    <xdr:to>
      <xdr:col>17</xdr:col>
      <xdr:colOff>163830</xdr:colOff>
      <xdr:row>3</xdr:row>
      <xdr:rowOff>135255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F48BCD4-5EE7-81F3-69B0-3F02B5C3B2FD}"/>
            </a:ext>
          </a:extLst>
        </xdr:cNvPr>
        <xdr:cNvCxnSpPr/>
      </xdr:nvCxnSpPr>
      <xdr:spPr>
        <a:xfrm>
          <a:off x="7092315" y="790575"/>
          <a:ext cx="52387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125730</xdr:colOff>
      <xdr:row>3</xdr:row>
      <xdr:rowOff>217170</xdr:rowOff>
    </xdr:from>
    <xdr:to>
      <xdr:col>17</xdr:col>
      <xdr:colOff>173355</xdr:colOff>
      <xdr:row>3</xdr:row>
      <xdr:rowOff>217170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37D7FD35-AF20-4DC5-B3B4-FFBD3C989588}"/>
            </a:ext>
          </a:extLst>
        </xdr:cNvPr>
        <xdr:cNvCxnSpPr/>
      </xdr:nvCxnSpPr>
      <xdr:spPr>
        <a:xfrm>
          <a:off x="7090410" y="872490"/>
          <a:ext cx="53530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46</xdr:row>
      <xdr:rowOff>0</xdr:rowOff>
    </xdr:from>
    <xdr:to>
      <xdr:col>40</xdr:col>
      <xdr:colOff>48857</xdr:colOff>
      <xdr:row>50</xdr:row>
      <xdr:rowOff>162597</xdr:rowOff>
    </xdr:to>
    <xdr:sp macro="" textlink="">
      <xdr:nvSpPr>
        <xdr:cNvPr id="4" name="吹き出し: 角を丸めた四角形 15">
          <a:extLst>
            <a:ext uri="{FF2B5EF4-FFF2-40B4-BE49-F238E27FC236}">
              <a16:creationId xmlns:a16="http://schemas.microsoft.com/office/drawing/2014/main" id="{A77B4F4F-1D2C-48A0-8D72-A5B843B4B948}"/>
            </a:ext>
          </a:extLst>
        </xdr:cNvPr>
        <xdr:cNvSpPr/>
      </xdr:nvSpPr>
      <xdr:spPr>
        <a:xfrm>
          <a:off x="8180294" y="9031941"/>
          <a:ext cx="4979445" cy="834950"/>
        </a:xfrm>
        <a:custGeom>
          <a:avLst/>
          <a:gdLst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2557559 w 8131884"/>
            <a:gd name="csY13" fmla="*/ 2642010 h 838760"/>
            <a:gd name="csX14" fmla="*/ 1355314 w 8131884"/>
            <a:gd name="csY14" fmla="*/ 838760 h 838760"/>
            <a:gd name="csX15" fmla="*/ 139796 w 8131884"/>
            <a:gd name="csY15" fmla="*/ 838760 h 838760"/>
            <a:gd name="csX16" fmla="*/ 0 w 8131884"/>
            <a:gd name="csY16" fmla="*/ 698964 h 838760"/>
            <a:gd name="csX17" fmla="*/ 0 w 8131884"/>
            <a:gd name="csY17" fmla="*/ 698967 h 838760"/>
            <a:gd name="csX18" fmla="*/ 0 w 8131884"/>
            <a:gd name="csY18" fmla="*/ 489277 h 838760"/>
            <a:gd name="csX19" fmla="*/ 0 w 8131884"/>
            <a:gd name="csY19" fmla="*/ 489277 h 838760"/>
            <a:gd name="csX20" fmla="*/ 0 w 8131884"/>
            <a:gd name="csY20" fmla="*/ 139796 h 838760"/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1355314 w 8131884"/>
            <a:gd name="csY13" fmla="*/ 838760 h 838760"/>
            <a:gd name="csX14" fmla="*/ 139796 w 8131884"/>
            <a:gd name="csY14" fmla="*/ 838760 h 838760"/>
            <a:gd name="csX15" fmla="*/ 0 w 8131884"/>
            <a:gd name="csY15" fmla="*/ 698964 h 838760"/>
            <a:gd name="csX16" fmla="*/ 0 w 8131884"/>
            <a:gd name="csY16" fmla="*/ 698967 h 838760"/>
            <a:gd name="csX17" fmla="*/ 0 w 8131884"/>
            <a:gd name="csY17" fmla="*/ 489277 h 838760"/>
            <a:gd name="csX18" fmla="*/ 0 w 8131884"/>
            <a:gd name="csY18" fmla="*/ 489277 h 838760"/>
            <a:gd name="csX19" fmla="*/ 0 w 8131884"/>
            <a:gd name="csY19" fmla="*/ 139796 h 838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</a:cxnLst>
          <a:rect l="l" t="t" r="r" b="b"/>
          <a:pathLst>
            <a:path w="8131884" h="838760">
              <a:moveTo>
                <a:pt x="0" y="139796"/>
              </a:moveTo>
              <a:cubicBezTo>
                <a:pt x="0" y="62589"/>
                <a:pt x="62589" y="0"/>
                <a:pt x="139796" y="0"/>
              </a:cubicBezTo>
              <a:lnTo>
                <a:pt x="1355314" y="0"/>
              </a:lnTo>
              <a:lnTo>
                <a:pt x="1355314" y="0"/>
              </a:lnTo>
              <a:lnTo>
                <a:pt x="3388285" y="0"/>
              </a:lnTo>
              <a:lnTo>
                <a:pt x="7992088" y="0"/>
              </a:lnTo>
              <a:cubicBezTo>
                <a:pt x="8069295" y="0"/>
                <a:pt x="8131884" y="62589"/>
                <a:pt x="8131884" y="139796"/>
              </a:cubicBezTo>
              <a:lnTo>
                <a:pt x="8131884" y="489277"/>
              </a:lnTo>
              <a:lnTo>
                <a:pt x="8131884" y="489277"/>
              </a:lnTo>
              <a:lnTo>
                <a:pt x="8131884" y="698967"/>
              </a:lnTo>
              <a:lnTo>
                <a:pt x="8131884" y="698964"/>
              </a:lnTo>
              <a:cubicBezTo>
                <a:pt x="8131884" y="776171"/>
                <a:pt x="8069295" y="838760"/>
                <a:pt x="7992088" y="838760"/>
              </a:cubicBezTo>
              <a:lnTo>
                <a:pt x="3388285" y="838760"/>
              </a:lnTo>
              <a:lnTo>
                <a:pt x="1355314" y="838760"/>
              </a:lnTo>
              <a:lnTo>
                <a:pt x="139796" y="838760"/>
              </a:lnTo>
              <a:cubicBezTo>
                <a:pt x="62589" y="838760"/>
                <a:pt x="0" y="776171"/>
                <a:pt x="0" y="698964"/>
              </a:cubicBezTo>
              <a:lnTo>
                <a:pt x="0" y="698967"/>
              </a:lnTo>
              <a:lnTo>
                <a:pt x="0" y="489277"/>
              </a:lnTo>
              <a:lnTo>
                <a:pt x="0" y="489277"/>
              </a:lnTo>
              <a:lnTo>
                <a:pt x="0" y="139796"/>
              </a:lnTo>
              <a:close/>
            </a:path>
          </a:pathLst>
        </a:cu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「●」：休日、現場閉所日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</a:t>
          </a:r>
          <a:r>
            <a:rPr kumimoji="1" lang="en-US" altLang="ja-JP" sz="1000">
              <a:solidFill>
                <a:sysClr val="windowText" lastClr="000000"/>
              </a:solidFill>
            </a:rPr>
            <a:t>×</a:t>
          </a:r>
          <a:r>
            <a:rPr kumimoji="1" lang="ja-JP" altLang="en-US" sz="1000">
              <a:solidFill>
                <a:sysClr val="windowText" lastClr="000000"/>
              </a:solidFill>
            </a:rPr>
            <a:t>」：祝日、夏季休暇、年末年始休暇、その他対象外の期間（発注者が対象日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　から除いた期間）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127635</xdr:colOff>
      <xdr:row>3</xdr:row>
      <xdr:rowOff>135255</xdr:rowOff>
    </xdr:from>
    <xdr:to>
      <xdr:col>17</xdr:col>
      <xdr:colOff>163830</xdr:colOff>
      <xdr:row>3</xdr:row>
      <xdr:rowOff>135255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7752829-0467-4770-8557-43A5B942583E}"/>
            </a:ext>
          </a:extLst>
        </xdr:cNvPr>
        <xdr:cNvCxnSpPr/>
      </xdr:nvCxnSpPr>
      <xdr:spPr>
        <a:xfrm>
          <a:off x="7094220" y="798195"/>
          <a:ext cx="53149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125730</xdr:colOff>
      <xdr:row>3</xdr:row>
      <xdr:rowOff>217170</xdr:rowOff>
    </xdr:from>
    <xdr:to>
      <xdr:col>17</xdr:col>
      <xdr:colOff>173355</xdr:colOff>
      <xdr:row>3</xdr:row>
      <xdr:rowOff>217170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4B73784-9594-4696-BC7B-F0DAF4804F3B}"/>
            </a:ext>
          </a:extLst>
        </xdr:cNvPr>
        <xdr:cNvCxnSpPr/>
      </xdr:nvCxnSpPr>
      <xdr:spPr>
        <a:xfrm>
          <a:off x="7092315" y="882015"/>
          <a:ext cx="53530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287766</xdr:colOff>
      <xdr:row>1</xdr:row>
      <xdr:rowOff>93457</xdr:rowOff>
    </xdr:from>
    <xdr:to>
      <xdr:col>11</xdr:col>
      <xdr:colOff>44824</xdr:colOff>
      <xdr:row>4</xdr:row>
      <xdr:rowOff>211231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EBC912D-50F2-45A1-85A0-67E82E2A25F7}"/>
            </a:ext>
          </a:extLst>
        </xdr:cNvPr>
        <xdr:cNvSpPr/>
      </xdr:nvSpPr>
      <xdr:spPr>
        <a:xfrm>
          <a:off x="2684256" y="268717"/>
          <a:ext cx="2591698" cy="910254"/>
        </a:xfrm>
        <a:prstGeom prst="wedgeRoundRectCallout">
          <a:avLst>
            <a:gd name="adj1" fmla="val -40400"/>
            <a:gd name="adj2" fmla="val 82746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本記入例の赤字部分を入力する。黒字部分は自動計算</a:t>
          </a:r>
        </a:p>
      </xdr:txBody>
    </xdr:sp>
    <xdr:clientData/>
  </xdr:twoCellAnchor>
  <xdr:twoCellAnchor>
    <xdr:from>
      <xdr:col>9</xdr:col>
      <xdr:colOff>295384</xdr:colOff>
      <xdr:row>4</xdr:row>
      <xdr:rowOff>286085</xdr:rowOff>
    </xdr:from>
    <xdr:to>
      <xdr:col>16</xdr:col>
      <xdr:colOff>173578</xdr:colOff>
      <xdr:row>10</xdr:row>
      <xdr:rowOff>59616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4FC73E6F-BCD1-42AF-9935-24CBDC14EB5D}"/>
            </a:ext>
          </a:extLst>
        </xdr:cNvPr>
        <xdr:cNvSpPr/>
      </xdr:nvSpPr>
      <xdr:spPr>
        <a:xfrm>
          <a:off x="4589254" y="1253825"/>
          <a:ext cx="2790939" cy="1049881"/>
        </a:xfrm>
        <a:prstGeom prst="wedgeRoundRectCallout">
          <a:avLst>
            <a:gd name="adj1" fmla="val -52445"/>
            <a:gd name="adj2" fmla="val 72922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対象期間（現場着手から現場完成日までの間）に夏季休暇及び年末年始休暇が含まれる場合は入力する。</a:t>
          </a:r>
        </a:p>
      </xdr:txBody>
    </xdr:sp>
    <xdr:clientData/>
  </xdr:twoCellAnchor>
  <xdr:twoCellAnchor>
    <xdr:from>
      <xdr:col>0</xdr:col>
      <xdr:colOff>324971</xdr:colOff>
      <xdr:row>19</xdr:row>
      <xdr:rowOff>207420</xdr:rowOff>
    </xdr:from>
    <xdr:to>
      <xdr:col>3</xdr:col>
      <xdr:colOff>367889</xdr:colOff>
      <xdr:row>22</xdr:row>
      <xdr:rowOff>22187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06737571-AB33-4721-B929-3FFC6651EB4E}"/>
            </a:ext>
          </a:extLst>
        </xdr:cNvPr>
        <xdr:cNvSpPr/>
      </xdr:nvSpPr>
      <xdr:spPr>
        <a:xfrm>
          <a:off x="321161" y="4259355"/>
          <a:ext cx="1605018" cy="388172"/>
        </a:xfrm>
        <a:prstGeom prst="wedgeRoundRectCallout">
          <a:avLst>
            <a:gd name="adj1" fmla="val -48944"/>
            <a:gd name="adj2" fmla="val -9824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正しい年を入力する。</a:t>
          </a:r>
        </a:p>
      </xdr:txBody>
    </xdr:sp>
    <xdr:clientData/>
  </xdr:twoCellAnchor>
  <xdr:twoCellAnchor>
    <xdr:from>
      <xdr:col>0</xdr:col>
      <xdr:colOff>50090</xdr:colOff>
      <xdr:row>44</xdr:row>
      <xdr:rowOff>87741</xdr:rowOff>
    </xdr:from>
    <xdr:to>
      <xdr:col>3</xdr:col>
      <xdr:colOff>98723</xdr:colOff>
      <xdr:row>50</xdr:row>
      <xdr:rowOff>13110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79A4F946-2E86-4FC1-BD3D-18B2B56B497C}"/>
            </a:ext>
          </a:extLst>
        </xdr:cNvPr>
        <xdr:cNvSpPr/>
      </xdr:nvSpPr>
      <xdr:spPr>
        <a:xfrm>
          <a:off x="53900" y="8854551"/>
          <a:ext cx="1603113" cy="954069"/>
        </a:xfrm>
        <a:prstGeom prst="wedgeRoundRectCallout">
          <a:avLst>
            <a:gd name="adj1" fmla="val -3542"/>
            <a:gd name="adj2" fmla="val -173824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対象期間の土日や対象外の日数を全て含む日数</a:t>
          </a:r>
        </a:p>
      </xdr:txBody>
    </xdr:sp>
    <xdr:clientData/>
  </xdr:twoCellAnchor>
  <xdr:twoCellAnchor>
    <xdr:from>
      <xdr:col>3</xdr:col>
      <xdr:colOff>134023</xdr:colOff>
      <xdr:row>44</xdr:row>
      <xdr:rowOff>96819</xdr:rowOff>
    </xdr:from>
    <xdr:to>
      <xdr:col>6</xdr:col>
      <xdr:colOff>313765</xdr:colOff>
      <xdr:row>46</xdr:row>
      <xdr:rowOff>112059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958496E4-9E47-41C0-A5E0-112E3AA64B84}"/>
            </a:ext>
          </a:extLst>
        </xdr:cNvPr>
        <xdr:cNvSpPr/>
      </xdr:nvSpPr>
      <xdr:spPr>
        <a:xfrm>
          <a:off x="1691641" y="8792584"/>
          <a:ext cx="1546859" cy="351416"/>
        </a:xfrm>
        <a:prstGeom prst="wedgeRoundRectCallout">
          <a:avLst>
            <a:gd name="adj1" fmla="val -64273"/>
            <a:gd name="adj2" fmla="val -357164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対象期間の土日日数</a:t>
          </a:r>
        </a:p>
      </xdr:txBody>
    </xdr:sp>
    <xdr:clientData/>
  </xdr:twoCellAnchor>
  <xdr:twoCellAnchor>
    <xdr:from>
      <xdr:col>6</xdr:col>
      <xdr:colOff>388172</xdr:colOff>
      <xdr:row>48</xdr:row>
      <xdr:rowOff>33170</xdr:rowOff>
    </xdr:from>
    <xdr:to>
      <xdr:col>11</xdr:col>
      <xdr:colOff>235546</xdr:colOff>
      <xdr:row>57</xdr:row>
      <xdr:rowOff>86061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772B8E45-937A-4AA1-85FA-630718ADF0E3}"/>
            </a:ext>
          </a:extLst>
        </xdr:cNvPr>
        <xdr:cNvSpPr/>
      </xdr:nvSpPr>
      <xdr:spPr>
        <a:xfrm>
          <a:off x="3312907" y="9401288"/>
          <a:ext cx="2144580" cy="1565685"/>
        </a:xfrm>
        <a:prstGeom prst="wedgeRoundRectCallout">
          <a:avLst>
            <a:gd name="adj1" fmla="val -118255"/>
            <a:gd name="adj2" fmla="val -159779"/>
            <a:gd name="adj3" fmla="val 16667"/>
          </a:avLst>
        </a:prstGeom>
        <a:solidFill>
          <a:srgbClr val="FFF2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カレンダーに「</a:t>
          </a:r>
          <a:r>
            <a:rPr kumimoji="1" lang="en-US" altLang="ja-JP" sz="1050">
              <a:solidFill>
                <a:srgbClr val="FF0000"/>
              </a:solidFill>
            </a:rPr>
            <a:t>×</a:t>
          </a:r>
          <a:r>
            <a:rPr kumimoji="1" lang="ja-JP" altLang="en-US" sz="1050">
              <a:solidFill>
                <a:srgbClr val="FF0000"/>
              </a:solidFill>
            </a:rPr>
            <a:t>」（対象外の日数：祝日、夏季休暇、年末年始休暇、発注者が対象外と認めた日）を入力すると集計される。</a:t>
          </a:r>
        </a:p>
      </xdr:txBody>
    </xdr:sp>
    <xdr:clientData/>
  </xdr:twoCellAnchor>
  <xdr:twoCellAnchor>
    <xdr:from>
      <xdr:col>4</xdr:col>
      <xdr:colOff>220308</xdr:colOff>
      <xdr:row>35</xdr:row>
      <xdr:rowOff>91777</xdr:rowOff>
    </xdr:from>
    <xdr:to>
      <xdr:col>7</xdr:col>
      <xdr:colOff>407222</xdr:colOff>
      <xdr:row>40</xdr:row>
      <xdr:rowOff>53675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D57A78A6-61E8-4743-B0FC-088E8D8B973C}"/>
            </a:ext>
          </a:extLst>
        </xdr:cNvPr>
        <xdr:cNvSpPr/>
      </xdr:nvSpPr>
      <xdr:spPr>
        <a:xfrm>
          <a:off x="2199603" y="6963112"/>
          <a:ext cx="1604234" cy="895348"/>
        </a:xfrm>
        <a:prstGeom prst="wedgeRoundRectCallout">
          <a:avLst>
            <a:gd name="adj1" fmla="val 23943"/>
            <a:gd name="adj2" fmla="val 8698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通期の現場閉所率が</a:t>
          </a:r>
          <a:r>
            <a:rPr kumimoji="1" lang="en-US" altLang="ja-JP" sz="1050">
              <a:solidFill>
                <a:srgbClr val="FF0000"/>
              </a:solidFill>
            </a:rPr>
            <a:t>28.5</a:t>
          </a:r>
          <a:r>
            <a:rPr kumimoji="1" lang="ja-JP" altLang="en-US" sz="1050">
              <a:solidFill>
                <a:srgbClr val="FF0000"/>
              </a:solidFill>
            </a:rPr>
            <a:t>％以上の場合、「達成」となる。</a:t>
          </a:r>
        </a:p>
      </xdr:txBody>
    </xdr:sp>
    <xdr:clientData/>
  </xdr:twoCellAnchor>
  <xdr:twoCellAnchor>
    <xdr:from>
      <xdr:col>17</xdr:col>
      <xdr:colOff>141418</xdr:colOff>
      <xdr:row>28</xdr:row>
      <xdr:rowOff>77772</xdr:rowOff>
    </xdr:from>
    <xdr:to>
      <xdr:col>26</xdr:col>
      <xdr:colOff>69138</xdr:colOff>
      <xdr:row>37</xdr:row>
      <xdr:rowOff>149713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8DDA5DA8-0286-4B47-A949-4770CFFCB1DE}"/>
            </a:ext>
          </a:extLst>
        </xdr:cNvPr>
        <xdr:cNvSpPr/>
      </xdr:nvSpPr>
      <xdr:spPr>
        <a:xfrm>
          <a:off x="7582124" y="5736743"/>
          <a:ext cx="2146485" cy="1584735"/>
        </a:xfrm>
        <a:prstGeom prst="wedgeRoundRectCallout">
          <a:avLst>
            <a:gd name="adj1" fmla="val -85571"/>
            <a:gd name="adj2" fmla="val -87086"/>
            <a:gd name="adj3" fmla="val 16667"/>
          </a:avLst>
        </a:prstGeom>
        <a:solidFill>
          <a:srgbClr val="FFF2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１週間に２日以上現場閉所した場合「●」を入力する。</a:t>
          </a:r>
          <a:endParaRPr kumimoji="1" lang="en-US" altLang="ja-JP" sz="1050">
            <a:solidFill>
              <a:srgbClr val="FF0000"/>
            </a:solidFill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</a:rPr>
            <a:t>ただし、指定日（土日に代わる日）が同一の週でない場合は完全週休２日（土日）として認められない。</a:t>
          </a:r>
        </a:p>
      </xdr:txBody>
    </xdr:sp>
    <xdr:clientData/>
  </xdr:twoCellAnchor>
  <xdr:twoCellAnchor>
    <xdr:from>
      <xdr:col>3</xdr:col>
      <xdr:colOff>229160</xdr:colOff>
      <xdr:row>25</xdr:row>
      <xdr:rowOff>57488</xdr:rowOff>
    </xdr:from>
    <xdr:to>
      <xdr:col>8</xdr:col>
      <xdr:colOff>54349</xdr:colOff>
      <xdr:row>31</xdr:row>
      <xdr:rowOff>224116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DB043F5E-5FD8-44BC-9A67-D90081C956CA}"/>
            </a:ext>
          </a:extLst>
        </xdr:cNvPr>
        <xdr:cNvSpPr/>
      </xdr:nvSpPr>
      <xdr:spPr>
        <a:xfrm>
          <a:off x="1786778" y="5144959"/>
          <a:ext cx="2144806" cy="1208775"/>
        </a:xfrm>
        <a:prstGeom prst="wedgeRoundRectCallout">
          <a:avLst>
            <a:gd name="adj1" fmla="val 70607"/>
            <a:gd name="adj2" fmla="val -77565"/>
            <a:gd name="adj3" fmla="val 16667"/>
          </a:avLst>
        </a:prstGeom>
        <a:solidFill>
          <a:srgbClr val="FFF2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現場閉所率が</a:t>
          </a:r>
          <a:r>
            <a:rPr kumimoji="1" lang="en-US" altLang="ja-JP" sz="1050">
              <a:solidFill>
                <a:srgbClr val="FF0000"/>
              </a:solidFill>
            </a:rPr>
            <a:t>28.5</a:t>
          </a:r>
          <a:r>
            <a:rPr kumimoji="1" lang="ja-JP" altLang="en-US" sz="1050">
              <a:solidFill>
                <a:srgbClr val="FF0000"/>
              </a:solidFill>
            </a:rPr>
            <a:t>％に満たない場合で、その月の土日の合計日数以上の現場閉所を行っていれば「●」を入力する。</a:t>
          </a:r>
          <a:endParaRPr kumimoji="0" lang="en-US" altLang="ja-JP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289225</xdr:colOff>
      <xdr:row>43</xdr:row>
      <xdr:rowOff>16026</xdr:rowOff>
    </xdr:from>
    <xdr:to>
      <xdr:col>12</xdr:col>
      <xdr:colOff>18602</xdr:colOff>
      <xdr:row>48</xdr:row>
      <xdr:rowOff>31711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0EAFBC5F-7129-4652-97A7-17667276397B}"/>
            </a:ext>
          </a:extLst>
        </xdr:cNvPr>
        <xdr:cNvSpPr/>
      </xdr:nvSpPr>
      <xdr:spPr>
        <a:xfrm>
          <a:off x="4166460" y="8543702"/>
          <a:ext cx="1488701" cy="856127"/>
        </a:xfrm>
        <a:prstGeom prst="wedgeRoundRectCallout">
          <a:avLst>
            <a:gd name="adj1" fmla="val 3673"/>
            <a:gd name="adj2" fmla="val -62977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全ての月で「●」となった場合「達成」となる。</a:t>
          </a:r>
        </a:p>
      </xdr:txBody>
    </xdr:sp>
    <xdr:clientData/>
  </xdr:twoCellAnchor>
  <xdr:twoCellAnchor>
    <xdr:from>
      <xdr:col>13</xdr:col>
      <xdr:colOff>324744</xdr:colOff>
      <xdr:row>10</xdr:row>
      <xdr:rowOff>93233</xdr:rowOff>
    </xdr:from>
    <xdr:to>
      <xdr:col>22</xdr:col>
      <xdr:colOff>203611</xdr:colOff>
      <xdr:row>14</xdr:row>
      <xdr:rowOff>74630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E632775B-3C8A-4671-ACB0-0E666CE210C5}"/>
            </a:ext>
          </a:extLst>
        </xdr:cNvPr>
        <xdr:cNvSpPr/>
      </xdr:nvSpPr>
      <xdr:spPr>
        <a:xfrm>
          <a:off x="6375920" y="2334409"/>
          <a:ext cx="2501044" cy="833045"/>
        </a:xfrm>
        <a:prstGeom prst="wedgeRoundRectCallout">
          <a:avLst>
            <a:gd name="adj1" fmla="val -51646"/>
            <a:gd name="adj2" fmla="val 274428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指定曜日（予め監督員が承認した振替日を含む）</a:t>
          </a:r>
        </a:p>
      </xdr:txBody>
    </xdr:sp>
    <xdr:clientData/>
  </xdr:twoCellAnchor>
  <xdr:twoCellAnchor>
    <xdr:from>
      <xdr:col>11</xdr:col>
      <xdr:colOff>322843</xdr:colOff>
      <xdr:row>48</xdr:row>
      <xdr:rowOff>115201</xdr:rowOff>
    </xdr:from>
    <xdr:to>
      <xdr:col>17</xdr:col>
      <xdr:colOff>27903</xdr:colOff>
      <xdr:row>51</xdr:row>
      <xdr:rowOff>1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694B6633-0171-47E4-BC56-5C3DC319F37F}"/>
            </a:ext>
          </a:extLst>
        </xdr:cNvPr>
        <xdr:cNvSpPr/>
      </xdr:nvSpPr>
      <xdr:spPr>
        <a:xfrm>
          <a:off x="5544784" y="9483319"/>
          <a:ext cx="1923825" cy="389064"/>
        </a:xfrm>
        <a:prstGeom prst="wedgeRoundRectCallout">
          <a:avLst>
            <a:gd name="adj1" fmla="val -29475"/>
            <a:gd name="adj2" fmla="val -498412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現場閉所をした土日日数</a:t>
          </a:r>
        </a:p>
      </xdr:txBody>
    </xdr:sp>
    <xdr:clientData/>
  </xdr:twoCellAnchor>
  <xdr:twoCellAnchor>
    <xdr:from>
      <xdr:col>13</xdr:col>
      <xdr:colOff>161815</xdr:colOff>
      <xdr:row>43</xdr:row>
      <xdr:rowOff>16475</xdr:rowOff>
    </xdr:from>
    <xdr:to>
      <xdr:col>18</xdr:col>
      <xdr:colOff>16362</xdr:colOff>
      <xdr:row>48</xdr:row>
      <xdr:rowOff>59839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5148589B-17E0-43EC-A3FA-6E02BDFDEF14}"/>
            </a:ext>
          </a:extLst>
        </xdr:cNvPr>
        <xdr:cNvSpPr/>
      </xdr:nvSpPr>
      <xdr:spPr>
        <a:xfrm>
          <a:off x="6212991" y="8544151"/>
          <a:ext cx="1490606" cy="883806"/>
        </a:xfrm>
        <a:prstGeom prst="wedgeRoundRectCallout">
          <a:avLst>
            <a:gd name="adj1" fmla="val -16720"/>
            <a:gd name="adj2" fmla="val -68052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全ての月で「●」となった場合「達成」となる。</a:t>
          </a:r>
        </a:p>
      </xdr:txBody>
    </xdr:sp>
    <xdr:clientData/>
  </xdr:twoCellAnchor>
  <xdr:twoCellAnchor>
    <xdr:from>
      <xdr:col>22</xdr:col>
      <xdr:colOff>167529</xdr:colOff>
      <xdr:row>45</xdr:row>
      <xdr:rowOff>65108</xdr:rowOff>
    </xdr:from>
    <xdr:to>
      <xdr:col>28</xdr:col>
      <xdr:colOff>171339</xdr:colOff>
      <xdr:row>50</xdr:row>
      <xdr:rowOff>108473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51B964E1-C275-4357-9AEB-1CA588C1002E}"/>
            </a:ext>
          </a:extLst>
        </xdr:cNvPr>
        <xdr:cNvSpPr/>
      </xdr:nvSpPr>
      <xdr:spPr>
        <a:xfrm>
          <a:off x="8840882" y="8928961"/>
          <a:ext cx="1482986" cy="883806"/>
        </a:xfrm>
        <a:prstGeom prst="wedgeRoundRectCallout">
          <a:avLst>
            <a:gd name="adj1" fmla="val -36291"/>
            <a:gd name="adj2" fmla="val -106420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達成した週休２日の種類が表示される。</a:t>
          </a:r>
        </a:p>
      </xdr:txBody>
    </xdr:sp>
    <xdr:clientData/>
  </xdr:twoCellAnchor>
  <xdr:twoCellAnchor>
    <xdr:from>
      <xdr:col>31</xdr:col>
      <xdr:colOff>130101</xdr:colOff>
      <xdr:row>43</xdr:row>
      <xdr:rowOff>74410</xdr:rowOff>
    </xdr:from>
    <xdr:to>
      <xdr:col>45</xdr:col>
      <xdr:colOff>112059</xdr:colOff>
      <xdr:row>48</xdr:row>
      <xdr:rowOff>117774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D3FB0FF2-8D35-4E50-8694-BE7730266514}"/>
            </a:ext>
          </a:extLst>
        </xdr:cNvPr>
        <xdr:cNvSpPr/>
      </xdr:nvSpPr>
      <xdr:spPr>
        <a:xfrm>
          <a:off x="11022219" y="8602086"/>
          <a:ext cx="3433369" cy="883806"/>
        </a:xfrm>
        <a:prstGeom prst="wedgeRoundRectCallout">
          <a:avLst>
            <a:gd name="adj1" fmla="val -55157"/>
            <a:gd name="adj2" fmla="val -191370"/>
            <a:gd name="adj3" fmla="val 16667"/>
          </a:avLst>
        </a:prstGeom>
        <a:solidFill>
          <a:srgbClr val="FFF2CC">
            <a:alpha val="50196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計画及び実績状況に応じて「●」「</a:t>
          </a:r>
          <a:r>
            <a:rPr kumimoji="1" lang="en-US" altLang="ja-JP" sz="1050">
              <a:solidFill>
                <a:srgbClr val="FF0000"/>
              </a:solidFill>
            </a:rPr>
            <a:t>×</a:t>
          </a:r>
          <a:r>
            <a:rPr kumimoji="1" lang="ja-JP" altLang="en-US" sz="1050">
              <a:solidFill>
                <a:srgbClr val="FF0000"/>
              </a:solidFill>
            </a:rPr>
            <a:t>」を入力する。</a:t>
          </a:r>
          <a:endParaRPr kumimoji="1" lang="en-US" altLang="ja-JP" sz="1050">
            <a:solidFill>
              <a:srgbClr val="FF0000"/>
            </a:solidFill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</a:rPr>
            <a:t>「</a:t>
          </a:r>
          <a:r>
            <a:rPr kumimoji="1" lang="en-US" altLang="ja-JP" sz="1050">
              <a:solidFill>
                <a:srgbClr val="FF0000"/>
              </a:solidFill>
            </a:rPr>
            <a:t>×</a:t>
          </a:r>
          <a:r>
            <a:rPr kumimoji="1" lang="ja-JP" altLang="en-US" sz="1050">
              <a:solidFill>
                <a:srgbClr val="FF0000"/>
              </a:solidFill>
            </a:rPr>
            <a:t>」は祝日、夏季休暇、年末年始休暇のほか、監督員が対象外と判断した期間</a:t>
          </a:r>
        </a:p>
      </xdr:txBody>
    </xdr:sp>
    <xdr:clientData/>
  </xdr:twoCellAnchor>
  <xdr:twoCellAnchor>
    <xdr:from>
      <xdr:col>24</xdr:col>
      <xdr:colOff>227479</xdr:colOff>
      <xdr:row>11</xdr:row>
      <xdr:rowOff>9076</xdr:rowOff>
    </xdr:from>
    <xdr:to>
      <xdr:col>45</xdr:col>
      <xdr:colOff>33617</xdr:colOff>
      <xdr:row>15</xdr:row>
      <xdr:rowOff>44822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3900330C-3454-4327-9B1E-F1E73EB98D6C}"/>
            </a:ext>
          </a:extLst>
        </xdr:cNvPr>
        <xdr:cNvSpPr/>
      </xdr:nvSpPr>
      <xdr:spPr>
        <a:xfrm>
          <a:off x="9393891" y="2463164"/>
          <a:ext cx="4983255" cy="842570"/>
        </a:xfrm>
        <a:custGeom>
          <a:avLst/>
          <a:gdLst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2557559 w 8131884"/>
            <a:gd name="csY13" fmla="*/ 2642010 h 838760"/>
            <a:gd name="csX14" fmla="*/ 1355314 w 8131884"/>
            <a:gd name="csY14" fmla="*/ 838760 h 838760"/>
            <a:gd name="csX15" fmla="*/ 139796 w 8131884"/>
            <a:gd name="csY15" fmla="*/ 838760 h 838760"/>
            <a:gd name="csX16" fmla="*/ 0 w 8131884"/>
            <a:gd name="csY16" fmla="*/ 698964 h 838760"/>
            <a:gd name="csX17" fmla="*/ 0 w 8131884"/>
            <a:gd name="csY17" fmla="*/ 698967 h 838760"/>
            <a:gd name="csX18" fmla="*/ 0 w 8131884"/>
            <a:gd name="csY18" fmla="*/ 489277 h 838760"/>
            <a:gd name="csX19" fmla="*/ 0 w 8131884"/>
            <a:gd name="csY19" fmla="*/ 489277 h 838760"/>
            <a:gd name="csX20" fmla="*/ 0 w 8131884"/>
            <a:gd name="csY20" fmla="*/ 139796 h 838760"/>
            <a:gd name="csX0" fmla="*/ 0 w 8131884"/>
            <a:gd name="csY0" fmla="*/ 139796 h 838760"/>
            <a:gd name="csX1" fmla="*/ 139796 w 8131884"/>
            <a:gd name="csY1" fmla="*/ 0 h 838760"/>
            <a:gd name="csX2" fmla="*/ 1355314 w 8131884"/>
            <a:gd name="csY2" fmla="*/ 0 h 838760"/>
            <a:gd name="csX3" fmla="*/ 1355314 w 8131884"/>
            <a:gd name="csY3" fmla="*/ 0 h 838760"/>
            <a:gd name="csX4" fmla="*/ 3388285 w 8131884"/>
            <a:gd name="csY4" fmla="*/ 0 h 838760"/>
            <a:gd name="csX5" fmla="*/ 7992088 w 8131884"/>
            <a:gd name="csY5" fmla="*/ 0 h 838760"/>
            <a:gd name="csX6" fmla="*/ 8131884 w 8131884"/>
            <a:gd name="csY6" fmla="*/ 139796 h 838760"/>
            <a:gd name="csX7" fmla="*/ 8131884 w 8131884"/>
            <a:gd name="csY7" fmla="*/ 489277 h 838760"/>
            <a:gd name="csX8" fmla="*/ 8131884 w 8131884"/>
            <a:gd name="csY8" fmla="*/ 489277 h 838760"/>
            <a:gd name="csX9" fmla="*/ 8131884 w 8131884"/>
            <a:gd name="csY9" fmla="*/ 698967 h 838760"/>
            <a:gd name="csX10" fmla="*/ 8131884 w 8131884"/>
            <a:gd name="csY10" fmla="*/ 698964 h 838760"/>
            <a:gd name="csX11" fmla="*/ 7992088 w 8131884"/>
            <a:gd name="csY11" fmla="*/ 838760 h 838760"/>
            <a:gd name="csX12" fmla="*/ 3388285 w 8131884"/>
            <a:gd name="csY12" fmla="*/ 838760 h 838760"/>
            <a:gd name="csX13" fmla="*/ 1355314 w 8131884"/>
            <a:gd name="csY13" fmla="*/ 838760 h 838760"/>
            <a:gd name="csX14" fmla="*/ 139796 w 8131884"/>
            <a:gd name="csY14" fmla="*/ 838760 h 838760"/>
            <a:gd name="csX15" fmla="*/ 0 w 8131884"/>
            <a:gd name="csY15" fmla="*/ 698964 h 838760"/>
            <a:gd name="csX16" fmla="*/ 0 w 8131884"/>
            <a:gd name="csY16" fmla="*/ 698967 h 838760"/>
            <a:gd name="csX17" fmla="*/ 0 w 8131884"/>
            <a:gd name="csY17" fmla="*/ 489277 h 838760"/>
            <a:gd name="csX18" fmla="*/ 0 w 8131884"/>
            <a:gd name="csY18" fmla="*/ 489277 h 838760"/>
            <a:gd name="csX19" fmla="*/ 0 w 8131884"/>
            <a:gd name="csY19" fmla="*/ 139796 h 838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</a:cxnLst>
          <a:rect l="l" t="t" r="r" b="b"/>
          <a:pathLst>
            <a:path w="8131884" h="838760">
              <a:moveTo>
                <a:pt x="0" y="139796"/>
              </a:moveTo>
              <a:cubicBezTo>
                <a:pt x="0" y="62589"/>
                <a:pt x="62589" y="0"/>
                <a:pt x="139796" y="0"/>
              </a:cubicBezTo>
              <a:lnTo>
                <a:pt x="1355314" y="0"/>
              </a:lnTo>
              <a:lnTo>
                <a:pt x="1355314" y="0"/>
              </a:lnTo>
              <a:lnTo>
                <a:pt x="3388285" y="0"/>
              </a:lnTo>
              <a:lnTo>
                <a:pt x="7992088" y="0"/>
              </a:lnTo>
              <a:cubicBezTo>
                <a:pt x="8069295" y="0"/>
                <a:pt x="8131884" y="62589"/>
                <a:pt x="8131884" y="139796"/>
              </a:cubicBezTo>
              <a:lnTo>
                <a:pt x="8131884" y="489277"/>
              </a:lnTo>
              <a:lnTo>
                <a:pt x="8131884" y="489277"/>
              </a:lnTo>
              <a:lnTo>
                <a:pt x="8131884" y="698967"/>
              </a:lnTo>
              <a:lnTo>
                <a:pt x="8131884" y="698964"/>
              </a:lnTo>
              <a:cubicBezTo>
                <a:pt x="8131884" y="776171"/>
                <a:pt x="8069295" y="838760"/>
                <a:pt x="7992088" y="838760"/>
              </a:cubicBezTo>
              <a:lnTo>
                <a:pt x="3388285" y="838760"/>
              </a:lnTo>
              <a:lnTo>
                <a:pt x="1355314" y="838760"/>
              </a:lnTo>
              <a:lnTo>
                <a:pt x="139796" y="838760"/>
              </a:lnTo>
              <a:cubicBezTo>
                <a:pt x="62589" y="838760"/>
                <a:pt x="0" y="776171"/>
                <a:pt x="0" y="698964"/>
              </a:cubicBezTo>
              <a:lnTo>
                <a:pt x="0" y="698967"/>
              </a:lnTo>
              <a:lnTo>
                <a:pt x="0" y="489277"/>
              </a:lnTo>
              <a:lnTo>
                <a:pt x="0" y="489277"/>
              </a:lnTo>
              <a:lnTo>
                <a:pt x="0" y="139796"/>
              </a:lnTo>
              <a:close/>
            </a:path>
          </a:pathLst>
        </a:custGeom>
        <a:solidFill>
          <a:srgbClr val="FFF2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rgbClr val="FF0000"/>
              </a:solidFill>
            </a:rPr>
            <a:t>「●」：休日、現場閉所日</a:t>
          </a:r>
          <a:endParaRPr kumimoji="1" lang="en-US" altLang="ja-JP" sz="1050">
            <a:solidFill>
              <a:srgbClr val="FF0000"/>
            </a:solidFill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</a:rPr>
            <a:t>「</a:t>
          </a:r>
          <a:r>
            <a:rPr kumimoji="1" lang="en-US" altLang="ja-JP" sz="1050">
              <a:solidFill>
                <a:srgbClr val="FF0000"/>
              </a:solidFill>
            </a:rPr>
            <a:t>×</a:t>
          </a:r>
          <a:r>
            <a:rPr kumimoji="1" lang="ja-JP" altLang="en-US" sz="1050">
              <a:solidFill>
                <a:srgbClr val="FF0000"/>
              </a:solidFill>
            </a:rPr>
            <a:t>」：祝日、夏季休暇、年末年始休暇、その他対象外の期間（発注者が対象　　　　　　</a:t>
          </a:r>
          <a:endParaRPr kumimoji="1" lang="en-US" altLang="ja-JP" sz="1050">
            <a:solidFill>
              <a:srgbClr val="FF0000"/>
            </a:solidFill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</a:rPr>
            <a:t>　　　　日から除いた期間）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6D61-3441-4ADD-9224-14481EBA5BFB}">
  <sheetPr>
    <pageSetUpPr fitToPage="1"/>
  </sheetPr>
  <dimension ref="A2:AW54"/>
  <sheetViews>
    <sheetView showGridLines="0" tabSelected="1" zoomScale="85" zoomScaleNormal="85" zoomScaleSheetLayoutView="100" workbookViewId="0">
      <selection activeCell="A4" sqref="A4:AT4"/>
    </sheetView>
  </sheetViews>
  <sheetFormatPr defaultColWidth="9" defaultRowHeight="13.2" x14ac:dyDescent="0.45"/>
  <cols>
    <col min="1" max="1" width="9.5" style="1" customWidth="1"/>
    <col min="2" max="5" width="5.5" style="1" customWidth="1"/>
    <col min="6" max="6" width="7" style="1" bestFit="1" customWidth="1"/>
    <col min="7" max="7" width="6.09765625" style="1" customWidth="1"/>
    <col min="8" max="8" width="6.19921875" style="1" customWidth="1"/>
    <col min="9" max="10" width="5.5" style="1" customWidth="1"/>
    <col min="11" max="11" width="6.796875" style="1" customWidth="1"/>
    <col min="12" max="14" width="5.5" style="1" customWidth="1"/>
    <col min="15" max="15" width="6.296875" style="1" customWidth="1"/>
    <col min="16" max="46" width="3.19921875" style="1" customWidth="1"/>
    <col min="47" max="47" width="6.09765625" style="1" customWidth="1"/>
    <col min="48" max="48" width="6.5" style="1" customWidth="1"/>
    <col min="49" max="49" width="2.19921875" style="1" customWidth="1"/>
    <col min="50" max="50" width="10.19921875" style="1" bestFit="1" customWidth="1"/>
    <col min="51" max="16384" width="9" style="1"/>
  </cols>
  <sheetData>
    <row r="2" spans="1:49" ht="19.2" x14ac:dyDescent="0.45">
      <c r="A2" s="27" t="s">
        <v>13</v>
      </c>
      <c r="K2" s="2"/>
      <c r="L2" s="2"/>
      <c r="M2" s="2"/>
      <c r="N2" s="2"/>
      <c r="O2" s="2"/>
      <c r="P2" s="2"/>
      <c r="Q2" s="2"/>
      <c r="R2" s="2"/>
      <c r="AQ2" s="170"/>
      <c r="AR2" s="170"/>
      <c r="AS2" s="170"/>
      <c r="AT2" s="170"/>
    </row>
    <row r="3" spans="1:49" ht="19.2" x14ac:dyDescent="0.45">
      <c r="A3" s="26"/>
      <c r="B3" s="27"/>
      <c r="K3" s="2"/>
      <c r="L3" s="2"/>
      <c r="M3" s="2"/>
      <c r="N3" s="2"/>
      <c r="O3" s="2"/>
      <c r="P3" s="2"/>
      <c r="Q3" s="2"/>
      <c r="R3" s="2"/>
      <c r="AT3" s="21"/>
    </row>
    <row r="4" spans="1:49" ht="24" customHeight="1" x14ac:dyDescent="0.45">
      <c r="A4" s="110" t="s">
        <v>38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70"/>
      <c r="AV4" s="70"/>
      <c r="AW4" s="70"/>
    </row>
    <row r="5" spans="1:49" ht="24" customHeight="1" x14ac:dyDescent="0.4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91" t="s">
        <v>40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7" spans="1:49" ht="17.25" customHeight="1" thickBot="1" x14ac:dyDescent="0.5">
      <c r="A7" s="16" t="s">
        <v>18</v>
      </c>
      <c r="B7" s="111"/>
      <c r="C7" s="112"/>
      <c r="D7" s="112"/>
      <c r="E7" s="112"/>
      <c r="F7" s="112"/>
      <c r="G7" s="112"/>
      <c r="H7" s="112"/>
      <c r="I7" s="112"/>
      <c r="J7" s="113"/>
      <c r="V7" s="3"/>
    </row>
    <row r="8" spans="1:49" ht="17.25" customHeight="1" x14ac:dyDescent="0.45">
      <c r="A8" s="16" t="s">
        <v>0</v>
      </c>
      <c r="B8" s="111"/>
      <c r="C8" s="112"/>
      <c r="D8" s="112"/>
      <c r="E8" s="112"/>
      <c r="F8" s="112"/>
      <c r="G8" s="112"/>
      <c r="H8" s="112"/>
      <c r="I8" s="112"/>
      <c r="J8" s="113"/>
      <c r="U8" s="6" t="s">
        <v>9</v>
      </c>
      <c r="V8" s="7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9" x14ac:dyDescent="0.45">
      <c r="B9" s="4"/>
      <c r="D9" s="4"/>
      <c r="E9" s="4"/>
      <c r="J9" s="3"/>
      <c r="U9" s="10"/>
      <c r="V9" s="23" t="s">
        <v>21</v>
      </c>
      <c r="AN9" s="11"/>
    </row>
    <row r="10" spans="1:49" ht="17.25" customHeight="1" x14ac:dyDescent="0.45">
      <c r="A10" s="114" t="s">
        <v>1</v>
      </c>
      <c r="B10" s="115"/>
      <c r="C10" s="116"/>
      <c r="D10" s="117"/>
      <c r="E10" s="118"/>
      <c r="F10" s="118"/>
      <c r="G10" s="119" t="s">
        <v>41</v>
      </c>
      <c r="H10" s="120"/>
      <c r="I10" s="123" t="str">
        <f>IF(D10="","",1+D11-D10)</f>
        <v/>
      </c>
      <c r="J10" s="124"/>
      <c r="K10" s="22"/>
      <c r="L10" s="22"/>
      <c r="M10" s="22"/>
      <c r="N10" s="22"/>
      <c r="O10" s="22"/>
      <c r="P10" s="22"/>
      <c r="Q10" s="22"/>
      <c r="R10" s="22"/>
      <c r="U10" s="10"/>
      <c r="V10" s="23" t="s">
        <v>22</v>
      </c>
      <c r="AN10" s="11"/>
    </row>
    <row r="11" spans="1:49" ht="17.25" customHeight="1" thickBot="1" x14ac:dyDescent="0.5">
      <c r="A11" s="114" t="s">
        <v>8</v>
      </c>
      <c r="B11" s="115"/>
      <c r="C11" s="116"/>
      <c r="D11" s="117"/>
      <c r="E11" s="118"/>
      <c r="F11" s="118"/>
      <c r="G11" s="121"/>
      <c r="H11" s="122"/>
      <c r="I11" s="125"/>
      <c r="J11" s="126"/>
      <c r="K11" s="22"/>
      <c r="L11" s="22"/>
      <c r="M11" s="22"/>
      <c r="N11" s="22"/>
      <c r="O11" s="22"/>
      <c r="P11" s="22"/>
      <c r="Q11" s="22"/>
      <c r="R11" s="22"/>
      <c r="U11" s="12"/>
      <c r="V11" s="24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10"/>
    </row>
    <row r="12" spans="1:49" ht="17.25" customHeight="1" x14ac:dyDescent="0.45">
      <c r="A12" s="114" t="s">
        <v>15</v>
      </c>
      <c r="B12" s="115"/>
      <c r="C12" s="116"/>
      <c r="D12" s="117"/>
      <c r="E12" s="118"/>
      <c r="F12" s="118"/>
      <c r="G12" s="5" t="s">
        <v>2</v>
      </c>
      <c r="H12" s="118"/>
      <c r="I12" s="118"/>
      <c r="J12" s="118"/>
      <c r="K12" s="127" t="str">
        <f>IF(D12="","",1+H12-D12)</f>
        <v/>
      </c>
      <c r="L12" s="128"/>
      <c r="M12" s="35"/>
      <c r="O12" s="29"/>
      <c r="P12" s="29"/>
      <c r="Q12" s="29"/>
      <c r="R12" s="29"/>
      <c r="U12" s="8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9" ht="17.25" customHeight="1" x14ac:dyDescent="0.45">
      <c r="A13" s="114" t="s">
        <v>4</v>
      </c>
      <c r="B13" s="115"/>
      <c r="C13" s="116"/>
      <c r="D13" s="117"/>
      <c r="E13" s="118"/>
      <c r="F13" s="118"/>
      <c r="G13" s="5" t="s">
        <v>2</v>
      </c>
      <c r="H13" s="118"/>
      <c r="I13" s="118"/>
      <c r="J13" s="118"/>
      <c r="K13" s="127" t="str">
        <f>IF(D13="","",1+H13-D13)</f>
        <v/>
      </c>
      <c r="L13" s="128"/>
      <c r="M13" s="35"/>
      <c r="O13" s="29"/>
      <c r="P13" s="29"/>
      <c r="Q13" s="29"/>
      <c r="R13" s="29"/>
      <c r="V13" s="23"/>
    </row>
    <row r="14" spans="1:49" ht="17.25" customHeight="1" x14ac:dyDescent="0.45">
      <c r="A14" s="141" t="s">
        <v>33</v>
      </c>
      <c r="B14" s="142"/>
      <c r="C14" s="143"/>
      <c r="D14" s="117"/>
      <c r="E14" s="118"/>
      <c r="F14" s="118"/>
      <c r="G14" s="5" t="s">
        <v>2</v>
      </c>
      <c r="H14" s="118"/>
      <c r="I14" s="118"/>
      <c r="J14" s="118"/>
      <c r="K14" s="127" t="str">
        <f>IF(D14="","",1+H14-D14)</f>
        <v/>
      </c>
      <c r="L14" s="128"/>
      <c r="M14" s="35"/>
      <c r="O14" s="29"/>
      <c r="P14" s="29"/>
      <c r="Q14" s="29"/>
      <c r="R14" s="29"/>
      <c r="V14" s="3"/>
    </row>
    <row r="15" spans="1:49" ht="13.8" thickBot="1" x14ac:dyDescent="0.5">
      <c r="A15" s="144"/>
      <c r="B15" s="144"/>
      <c r="C15" s="144"/>
      <c r="D15" s="144"/>
      <c r="E15" s="144"/>
      <c r="F15" s="144"/>
      <c r="G15" s="145"/>
      <c r="H15" s="145"/>
      <c r="I15" s="145"/>
      <c r="J15" s="145"/>
      <c r="K15" s="145"/>
      <c r="L15" s="145"/>
      <c r="M15" s="145"/>
      <c r="N15" s="145"/>
      <c r="O15" s="28"/>
      <c r="P15" s="28"/>
      <c r="Q15" s="28"/>
      <c r="R15" s="28"/>
    </row>
    <row r="16" spans="1:49" s="15" customFormat="1" ht="13.5" customHeight="1" x14ac:dyDescent="0.45">
      <c r="A16" s="129"/>
      <c r="B16" s="132" t="s">
        <v>37</v>
      </c>
      <c r="C16" s="133"/>
      <c r="D16" s="133"/>
      <c r="E16" s="134"/>
      <c r="F16" s="135" t="s">
        <v>23</v>
      </c>
      <c r="G16" s="138" t="s">
        <v>26</v>
      </c>
      <c r="H16" s="139"/>
      <c r="I16" s="138" t="s">
        <v>31</v>
      </c>
      <c r="J16" s="140"/>
      <c r="K16" s="139"/>
      <c r="L16" s="138" t="s">
        <v>30</v>
      </c>
      <c r="M16" s="140"/>
      <c r="N16" s="140"/>
      <c r="O16" s="139"/>
      <c r="P16" s="152" t="s">
        <v>45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4"/>
    </row>
    <row r="17" spans="1:48" s="15" customFormat="1" ht="13.5" customHeight="1" x14ac:dyDescent="0.45">
      <c r="A17" s="130"/>
      <c r="B17" s="157" t="s">
        <v>16</v>
      </c>
      <c r="C17" s="135" t="s">
        <v>20</v>
      </c>
      <c r="D17" s="135" t="s">
        <v>3</v>
      </c>
      <c r="E17" s="160"/>
      <c r="F17" s="136"/>
      <c r="G17" s="162" t="s">
        <v>32</v>
      </c>
      <c r="H17" s="164" t="s">
        <v>27</v>
      </c>
      <c r="I17" s="166" t="s">
        <v>32</v>
      </c>
      <c r="J17" s="157" t="s">
        <v>12</v>
      </c>
      <c r="K17" s="168" t="s">
        <v>28</v>
      </c>
      <c r="L17" s="162" t="s">
        <v>24</v>
      </c>
      <c r="M17" s="169" t="s">
        <v>19</v>
      </c>
      <c r="N17" s="169" t="s">
        <v>44</v>
      </c>
      <c r="O17" s="164" t="s">
        <v>29</v>
      </c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</row>
    <row r="18" spans="1:48" s="15" customFormat="1" ht="25.8" customHeight="1" x14ac:dyDescent="0.45">
      <c r="A18" s="131"/>
      <c r="B18" s="158"/>
      <c r="C18" s="159"/>
      <c r="D18" s="137"/>
      <c r="E18" s="161"/>
      <c r="F18" s="137"/>
      <c r="G18" s="163"/>
      <c r="H18" s="165"/>
      <c r="I18" s="163"/>
      <c r="J18" s="158"/>
      <c r="K18" s="165"/>
      <c r="L18" s="163"/>
      <c r="M18" s="158"/>
      <c r="N18" s="158"/>
      <c r="O18" s="165"/>
      <c r="P18" s="48">
        <v>1</v>
      </c>
      <c r="Q18" s="48">
        <v>2</v>
      </c>
      <c r="R18" s="48">
        <v>3</v>
      </c>
      <c r="S18" s="48">
        <v>4</v>
      </c>
      <c r="T18" s="48">
        <v>5</v>
      </c>
      <c r="U18" s="48">
        <v>6</v>
      </c>
      <c r="V18" s="48">
        <v>7</v>
      </c>
      <c r="W18" s="48">
        <v>8</v>
      </c>
      <c r="X18" s="48">
        <v>9</v>
      </c>
      <c r="Y18" s="48">
        <v>10</v>
      </c>
      <c r="Z18" s="48">
        <v>11</v>
      </c>
      <c r="AA18" s="48">
        <v>12</v>
      </c>
      <c r="AB18" s="48">
        <v>13</v>
      </c>
      <c r="AC18" s="48">
        <v>14</v>
      </c>
      <c r="AD18" s="48">
        <v>15</v>
      </c>
      <c r="AE18" s="48">
        <v>16</v>
      </c>
      <c r="AF18" s="48">
        <v>17</v>
      </c>
      <c r="AG18" s="48">
        <v>18</v>
      </c>
      <c r="AH18" s="48">
        <v>19</v>
      </c>
      <c r="AI18" s="48">
        <v>20</v>
      </c>
      <c r="AJ18" s="48">
        <v>21</v>
      </c>
      <c r="AK18" s="48">
        <v>22</v>
      </c>
      <c r="AL18" s="48">
        <v>23</v>
      </c>
      <c r="AM18" s="48">
        <v>24</v>
      </c>
      <c r="AN18" s="48">
        <v>25</v>
      </c>
      <c r="AO18" s="48">
        <v>26</v>
      </c>
      <c r="AP18" s="48">
        <v>27</v>
      </c>
      <c r="AQ18" s="48">
        <v>28</v>
      </c>
      <c r="AR18" s="48">
        <v>29</v>
      </c>
      <c r="AS18" s="48">
        <v>30</v>
      </c>
      <c r="AT18" s="49">
        <v>31</v>
      </c>
    </row>
    <row r="19" spans="1:48" s="15" customFormat="1" ht="10.050000000000001" customHeight="1" x14ac:dyDescent="0.45">
      <c r="A19" s="69">
        <v>2026</v>
      </c>
      <c r="B19" s="94"/>
      <c r="C19" s="95"/>
      <c r="D19" s="38"/>
      <c r="E19" s="59"/>
      <c r="F19" s="38"/>
      <c r="G19" s="146"/>
      <c r="H19" s="149"/>
      <c r="I19" s="60"/>
      <c r="J19" s="38"/>
      <c r="K19" s="40"/>
      <c r="L19" s="60"/>
      <c r="M19" s="105"/>
      <c r="N19" s="105"/>
      <c r="O19" s="40"/>
      <c r="P19" s="78" t="str">
        <f>TEXT(DATE($A19,$A20,P$18),"aaa")</f>
        <v>水</v>
      </c>
      <c r="Q19" s="79" t="str">
        <f t="shared" ref="Q19:AT35" si="0">TEXT(DATE($A19,$A20,Q$18),"aaa")</f>
        <v>木</v>
      </c>
      <c r="R19" s="79" t="str">
        <f t="shared" si="0"/>
        <v>金</v>
      </c>
      <c r="S19" s="79" t="str">
        <f t="shared" si="0"/>
        <v>土</v>
      </c>
      <c r="T19" s="79" t="str">
        <f t="shared" si="0"/>
        <v>日</v>
      </c>
      <c r="U19" s="79" t="str">
        <f t="shared" si="0"/>
        <v>月</v>
      </c>
      <c r="V19" s="79" t="str">
        <f t="shared" si="0"/>
        <v>火</v>
      </c>
      <c r="W19" s="79" t="str">
        <f t="shared" si="0"/>
        <v>水</v>
      </c>
      <c r="X19" s="79" t="str">
        <f t="shared" si="0"/>
        <v>木</v>
      </c>
      <c r="Y19" s="79" t="str">
        <f t="shared" si="0"/>
        <v>金</v>
      </c>
      <c r="Z19" s="79" t="str">
        <f t="shared" si="0"/>
        <v>土</v>
      </c>
      <c r="AA19" s="79" t="str">
        <f t="shared" si="0"/>
        <v>日</v>
      </c>
      <c r="AB19" s="79" t="str">
        <f t="shared" si="0"/>
        <v>月</v>
      </c>
      <c r="AC19" s="79" t="str">
        <f t="shared" si="0"/>
        <v>火</v>
      </c>
      <c r="AD19" s="79" t="str">
        <f t="shared" si="0"/>
        <v>水</v>
      </c>
      <c r="AE19" s="79" t="str">
        <f t="shared" si="0"/>
        <v>木</v>
      </c>
      <c r="AF19" s="79" t="str">
        <f t="shared" si="0"/>
        <v>金</v>
      </c>
      <c r="AG19" s="79" t="str">
        <f t="shared" si="0"/>
        <v>土</v>
      </c>
      <c r="AH19" s="79" t="str">
        <f t="shared" si="0"/>
        <v>日</v>
      </c>
      <c r="AI19" s="79" t="str">
        <f t="shared" si="0"/>
        <v>月</v>
      </c>
      <c r="AJ19" s="79" t="str">
        <f t="shared" si="0"/>
        <v>火</v>
      </c>
      <c r="AK19" s="79" t="str">
        <f t="shared" si="0"/>
        <v>水</v>
      </c>
      <c r="AL19" s="79" t="str">
        <f t="shared" si="0"/>
        <v>木</v>
      </c>
      <c r="AM19" s="79" t="str">
        <f t="shared" si="0"/>
        <v>金</v>
      </c>
      <c r="AN19" s="79" t="str">
        <f t="shared" si="0"/>
        <v>土</v>
      </c>
      <c r="AO19" s="79" t="str">
        <f t="shared" si="0"/>
        <v>日</v>
      </c>
      <c r="AP19" s="79" t="str">
        <f t="shared" si="0"/>
        <v>月</v>
      </c>
      <c r="AQ19" s="79" t="str">
        <f t="shared" si="0"/>
        <v>火</v>
      </c>
      <c r="AR19" s="79" t="str">
        <f t="shared" si="0"/>
        <v>水</v>
      </c>
      <c r="AS19" s="79" t="str">
        <f t="shared" si="0"/>
        <v>木</v>
      </c>
      <c r="AT19" s="80" t="str">
        <f t="shared" si="0"/>
        <v>金</v>
      </c>
      <c r="AU19" s="56" t="s">
        <v>34</v>
      </c>
    </row>
    <row r="20" spans="1:48" ht="18" customHeight="1" x14ac:dyDescent="0.45">
      <c r="A20" s="61">
        <v>4</v>
      </c>
      <c r="B20" s="96" cm="1">
        <f t="array" ref="B20">SUMPRODUCT((DATE($A19,$A20,$P$18:$AT$18)&gt;=D$10)*(DATE($A19,$A20,$P$18:$AT$18)&lt;=D$11)*(DATE($A19,$A20,$P$18:$AT$18)&lt;=EOMONTH(DATE($A19,$A20,1),0)))</f>
        <v>0</v>
      </c>
      <c r="C20" s="97" cm="1">
        <f t="array" ref="C20">SUMPRODUCT((DATE($A19,$A20,$P$18:$AT$18)&gt;=D$10)*(DATE($A19,$A20,$P$18:$AT$18)&lt;=D$11)*(DATE($A19,$A20,$P$18:$AT$18)&lt;=EOMONTH(DATE($A19,$A20,1),0))*(WEEKDAY(DATE($A19,$A20,$P$18:$AT$18),2)&gt;=6))</f>
        <v>0</v>
      </c>
      <c r="D20" s="52">
        <f>COUNTIF(P20:AT20, "×")</f>
        <v>0</v>
      </c>
      <c r="E20" s="36">
        <f>B20-D20</f>
        <v>0</v>
      </c>
      <c r="F20" s="50">
        <f>COUNTIF(P20:AT20,"●")</f>
        <v>0</v>
      </c>
      <c r="G20" s="147"/>
      <c r="H20" s="150"/>
      <c r="I20" s="53">
        <f>IFERROR(F20/E20,0)</f>
        <v>0</v>
      </c>
      <c r="J20" s="54"/>
      <c r="K20" s="50" t="str">
        <f>IF(E20=0,"●",IF(I20&gt;=0.285,"●",IF(AND(I20&lt;0.285,J20="●"),"●","")))</f>
        <v>●</v>
      </c>
      <c r="L20" s="76">
        <f>C20</f>
        <v>0</v>
      </c>
      <c r="M20" s="106" cm="1">
        <f t="array" ref="M20">SUMPRODUCT((DATE($A19,$A20,$P$18:$AT$18)&lt;=EOMONTH(DATE($A19,$A20,1),0))*(WEEKDAY(DATE($A19,$A20,$P$18:$AT$18),2)&gt;=6)*(P20:AT20="●"))</f>
        <v>0</v>
      </c>
      <c r="N20" s="106" cm="1">
        <f t="array" ref="N20">SUMPRODUCT((DATE($A19,$A20,$P$18:$AT$18)&lt;=EOMONTH(DATE($A19,$A20,1),0))*(WEEKDAY(DATE($A19,$A20,$P$18:$AT$18),2)&lt;=5)*(P20:AT20="●"))</f>
        <v>0</v>
      </c>
      <c r="O20" s="55"/>
      <c r="P20" s="8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6"/>
      <c r="AU20" s="57">
        <f>A20</f>
        <v>4</v>
      </c>
      <c r="AV20" s="107">
        <f>IF(AND(DATE($A19,$A20,1)&gt;=DATE(YEAR(D$10),MONTH(D$10),1), DATE($A19,$A20,1)&lt;=DATE(YEAR(D$11),MONTH(D$11),1)), 1, 0)</f>
        <v>0</v>
      </c>
    </row>
    <row r="21" spans="1:48" ht="10.050000000000001" customHeight="1" x14ac:dyDescent="0.45">
      <c r="A21" s="62">
        <f>$A$19</f>
        <v>2026</v>
      </c>
      <c r="B21" s="94"/>
      <c r="C21" s="95"/>
      <c r="D21" s="38"/>
      <c r="E21" s="46"/>
      <c r="F21" s="45"/>
      <c r="G21" s="147"/>
      <c r="H21" s="150"/>
      <c r="I21" s="44"/>
      <c r="J21" s="38"/>
      <c r="K21" s="40"/>
      <c r="L21" s="77"/>
      <c r="M21" s="105"/>
      <c r="N21" s="105"/>
      <c r="O21" s="40"/>
      <c r="P21" s="78" t="str">
        <f>TEXT(DATE($A21,$A22,P$18),"aaa")</f>
        <v>金</v>
      </c>
      <c r="Q21" s="79" t="str">
        <f t="shared" si="0"/>
        <v>土</v>
      </c>
      <c r="R21" s="79" t="str">
        <f t="shared" si="0"/>
        <v>日</v>
      </c>
      <c r="S21" s="79" t="str">
        <f t="shared" si="0"/>
        <v>月</v>
      </c>
      <c r="T21" s="79" t="str">
        <f t="shared" si="0"/>
        <v>火</v>
      </c>
      <c r="U21" s="79" t="str">
        <f t="shared" si="0"/>
        <v>水</v>
      </c>
      <c r="V21" s="79" t="str">
        <f t="shared" si="0"/>
        <v>木</v>
      </c>
      <c r="W21" s="79" t="str">
        <f t="shared" si="0"/>
        <v>金</v>
      </c>
      <c r="X21" s="79" t="str">
        <f t="shared" si="0"/>
        <v>土</v>
      </c>
      <c r="Y21" s="79" t="str">
        <f t="shared" si="0"/>
        <v>日</v>
      </c>
      <c r="Z21" s="79" t="str">
        <f t="shared" si="0"/>
        <v>月</v>
      </c>
      <c r="AA21" s="79" t="str">
        <f t="shared" si="0"/>
        <v>火</v>
      </c>
      <c r="AB21" s="79" t="str">
        <f t="shared" si="0"/>
        <v>水</v>
      </c>
      <c r="AC21" s="79" t="str">
        <f t="shared" si="0"/>
        <v>木</v>
      </c>
      <c r="AD21" s="79" t="str">
        <f t="shared" si="0"/>
        <v>金</v>
      </c>
      <c r="AE21" s="79" t="str">
        <f t="shared" si="0"/>
        <v>土</v>
      </c>
      <c r="AF21" s="79" t="str">
        <f t="shared" si="0"/>
        <v>日</v>
      </c>
      <c r="AG21" s="79" t="str">
        <f t="shared" si="0"/>
        <v>月</v>
      </c>
      <c r="AH21" s="79" t="str">
        <f t="shared" si="0"/>
        <v>火</v>
      </c>
      <c r="AI21" s="79" t="str">
        <f t="shared" si="0"/>
        <v>水</v>
      </c>
      <c r="AJ21" s="79" t="str">
        <f t="shared" si="0"/>
        <v>木</v>
      </c>
      <c r="AK21" s="79" t="str">
        <f t="shared" si="0"/>
        <v>金</v>
      </c>
      <c r="AL21" s="79" t="str">
        <f t="shared" si="0"/>
        <v>土</v>
      </c>
      <c r="AM21" s="79" t="str">
        <f t="shared" si="0"/>
        <v>日</v>
      </c>
      <c r="AN21" s="79" t="str">
        <f t="shared" si="0"/>
        <v>月</v>
      </c>
      <c r="AO21" s="79" t="str">
        <f t="shared" si="0"/>
        <v>火</v>
      </c>
      <c r="AP21" s="79" t="str">
        <f t="shared" si="0"/>
        <v>水</v>
      </c>
      <c r="AQ21" s="79" t="str">
        <f t="shared" si="0"/>
        <v>木</v>
      </c>
      <c r="AR21" s="79" t="str">
        <f t="shared" si="0"/>
        <v>金</v>
      </c>
      <c r="AS21" s="79" t="str">
        <f t="shared" si="0"/>
        <v>土</v>
      </c>
      <c r="AT21" s="80" t="str">
        <f t="shared" si="0"/>
        <v>日</v>
      </c>
      <c r="AU21" s="57"/>
      <c r="AV21" s="108"/>
    </row>
    <row r="22" spans="1:48" ht="18" customHeight="1" x14ac:dyDescent="0.45">
      <c r="A22" s="61">
        <f>A20+1</f>
        <v>5</v>
      </c>
      <c r="B22" s="96" cm="1">
        <f t="array" ref="B22">SUMPRODUCT((DATE($A21,$A22,$P$18:$AT$18)&gt;=D$10)*(DATE($A21,$A22,$P$18:$AT$18)&lt;=D$11)*(DATE($A21,$A22,$P$18:$AT$18)&lt;=EOMONTH(DATE($A21,$A22,1),0)))</f>
        <v>0</v>
      </c>
      <c r="C22" s="97" cm="1">
        <f t="array" ref="C22">SUMPRODUCT((DATE($A21,$A22,$P$18:$AT$18)&gt;=D$10)*(DATE($A21,$A22,$P$18:$AT$18)&lt;=D$11)*(DATE($A21,$A22,$P$18:$AT$18)&lt;=EOMONTH(DATE($A21,$A22,1),0))*(WEEKDAY(DATE($A21,$A22,$P$18:$AT$18),2)&gt;=6))</f>
        <v>0</v>
      </c>
      <c r="D22" s="52">
        <f t="shared" ref="D22" si="1">COUNTIF(P22:AT22, "×")</f>
        <v>0</v>
      </c>
      <c r="E22" s="36">
        <f>B22-D22</f>
        <v>0</v>
      </c>
      <c r="F22" s="50">
        <f>COUNTIF(P22:AT22,"●")</f>
        <v>0</v>
      </c>
      <c r="G22" s="147"/>
      <c r="H22" s="150"/>
      <c r="I22" s="53">
        <f>IFERROR(F22/E22,0)</f>
        <v>0</v>
      </c>
      <c r="J22" s="54"/>
      <c r="K22" s="50" t="str">
        <f t="shared" ref="K22" si="2">IF(E22=0,"●",IF(I22&gt;=0.285,"●",IF(AND(I22&lt;0.285,J22="●"),"●","")))</f>
        <v>●</v>
      </c>
      <c r="L22" s="76">
        <f>C22</f>
        <v>0</v>
      </c>
      <c r="M22" s="106" cm="1">
        <f t="array" ref="M22">SUMPRODUCT((DATE($A21,$A22,$P$18:$AT$18)&lt;=EOMONTH(DATE($A21,$A22,1),0))*(WEEKDAY(DATE($A21,$A22,$P$18:$AT$18),2)&gt;=6)*(P22:AT22="●"))</f>
        <v>0</v>
      </c>
      <c r="N22" s="106" cm="1">
        <f t="array" ref="N22">SUMPRODUCT((DATE($A21,$A22,$P$18:$AT$18)&lt;=EOMONTH(DATE($A21,$A22,1),0))*(WEEKDAY(DATE($A21,$A22,$P$18:$AT$18),2)&lt;=5)*(P22:AT22="●"))</f>
        <v>0</v>
      </c>
      <c r="O22" s="55"/>
      <c r="P22" s="81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92"/>
      <c r="AU22" s="57">
        <f t="shared" ref="AU22:AU42" si="3">A22</f>
        <v>5</v>
      </c>
      <c r="AV22" s="107">
        <f t="shared" ref="AV22" si="4">IF(AND(DATE($A21,$A22,1)&gt;=DATE(YEAR(D$10),MONTH(D$10),1), DATE($A21,$A22,1)&lt;=DATE(YEAR(D$11),MONTH(D$11),1)), 1, 0)</f>
        <v>0</v>
      </c>
    </row>
    <row r="23" spans="1:48" ht="10.050000000000001" customHeight="1" x14ac:dyDescent="0.45">
      <c r="A23" s="62">
        <f>$A$19</f>
        <v>2026</v>
      </c>
      <c r="B23" s="94"/>
      <c r="C23" s="95"/>
      <c r="D23" s="38"/>
      <c r="E23" s="46"/>
      <c r="F23" s="45"/>
      <c r="G23" s="147"/>
      <c r="H23" s="150"/>
      <c r="I23" s="44"/>
      <c r="J23" s="38"/>
      <c r="K23" s="40"/>
      <c r="L23" s="77"/>
      <c r="M23" s="105"/>
      <c r="N23" s="105"/>
      <c r="O23" s="40"/>
      <c r="P23" s="78" t="str">
        <f>TEXT(DATE($A23,$A24,P$18),"aaa")</f>
        <v>月</v>
      </c>
      <c r="Q23" s="79" t="str">
        <f t="shared" si="0"/>
        <v>火</v>
      </c>
      <c r="R23" s="79" t="str">
        <f t="shared" si="0"/>
        <v>水</v>
      </c>
      <c r="S23" s="79" t="str">
        <f t="shared" si="0"/>
        <v>木</v>
      </c>
      <c r="T23" s="79" t="str">
        <f t="shared" si="0"/>
        <v>金</v>
      </c>
      <c r="U23" s="79" t="str">
        <f t="shared" si="0"/>
        <v>土</v>
      </c>
      <c r="V23" s="79" t="str">
        <f t="shared" si="0"/>
        <v>日</v>
      </c>
      <c r="W23" s="79" t="str">
        <f t="shared" si="0"/>
        <v>月</v>
      </c>
      <c r="X23" s="79" t="str">
        <f t="shared" si="0"/>
        <v>火</v>
      </c>
      <c r="Y23" s="79" t="str">
        <f t="shared" si="0"/>
        <v>水</v>
      </c>
      <c r="Z23" s="79" t="str">
        <f t="shared" si="0"/>
        <v>木</v>
      </c>
      <c r="AA23" s="79" t="str">
        <f t="shared" si="0"/>
        <v>金</v>
      </c>
      <c r="AB23" s="79" t="str">
        <f t="shared" si="0"/>
        <v>土</v>
      </c>
      <c r="AC23" s="79" t="str">
        <f t="shared" si="0"/>
        <v>日</v>
      </c>
      <c r="AD23" s="79" t="str">
        <f t="shared" si="0"/>
        <v>月</v>
      </c>
      <c r="AE23" s="79" t="str">
        <f t="shared" si="0"/>
        <v>火</v>
      </c>
      <c r="AF23" s="79" t="str">
        <f t="shared" si="0"/>
        <v>水</v>
      </c>
      <c r="AG23" s="79" t="str">
        <f t="shared" si="0"/>
        <v>木</v>
      </c>
      <c r="AH23" s="79" t="str">
        <f t="shared" si="0"/>
        <v>金</v>
      </c>
      <c r="AI23" s="79" t="str">
        <f t="shared" si="0"/>
        <v>土</v>
      </c>
      <c r="AJ23" s="79" t="str">
        <f t="shared" si="0"/>
        <v>日</v>
      </c>
      <c r="AK23" s="79" t="str">
        <f t="shared" si="0"/>
        <v>月</v>
      </c>
      <c r="AL23" s="79" t="str">
        <f t="shared" si="0"/>
        <v>火</v>
      </c>
      <c r="AM23" s="79" t="str">
        <f t="shared" si="0"/>
        <v>水</v>
      </c>
      <c r="AN23" s="79" t="str">
        <f t="shared" si="0"/>
        <v>木</v>
      </c>
      <c r="AO23" s="79" t="str">
        <f t="shared" si="0"/>
        <v>金</v>
      </c>
      <c r="AP23" s="79" t="str">
        <f t="shared" si="0"/>
        <v>土</v>
      </c>
      <c r="AQ23" s="79" t="str">
        <f t="shared" si="0"/>
        <v>日</v>
      </c>
      <c r="AR23" s="79" t="str">
        <f t="shared" si="0"/>
        <v>月</v>
      </c>
      <c r="AS23" s="79" t="str">
        <f t="shared" si="0"/>
        <v>火</v>
      </c>
      <c r="AT23" s="80" t="str">
        <f t="shared" si="0"/>
        <v>水</v>
      </c>
      <c r="AU23" s="57"/>
      <c r="AV23" s="108"/>
    </row>
    <row r="24" spans="1:48" ht="18" customHeight="1" x14ac:dyDescent="0.45">
      <c r="A24" s="61">
        <f>A22+1</f>
        <v>6</v>
      </c>
      <c r="B24" s="96" cm="1">
        <f t="array" ref="B24">SUMPRODUCT((DATE($A23,$A24,$P$18:$AT$18)&gt;=D$10)*(DATE($A23,$A24,$P$18:$AT$18)&lt;=D$11)*(DATE($A23,$A24,$P$18:$AT$18)&lt;=EOMONTH(DATE($A23,$A24,1),0)))</f>
        <v>0</v>
      </c>
      <c r="C24" s="97" cm="1">
        <f t="array" ref="C24">SUMPRODUCT((DATE($A23,$A24,$P$18:$AT$18)&gt;=D$10)*(DATE($A23,$A24,$P$18:$AT$18)&lt;=D$11)*(DATE($A23,$A24,$P$18:$AT$18)&lt;=EOMONTH(DATE($A23,$A24,1),0))*(WEEKDAY(DATE($A23,$A24,$P$18:$AT$18),2)&gt;=6))</f>
        <v>0</v>
      </c>
      <c r="D24" s="52">
        <f t="shared" ref="D24" si="5">COUNTIF(P24:AT24, "×")</f>
        <v>0</v>
      </c>
      <c r="E24" s="36">
        <f>B24-D24</f>
        <v>0</v>
      </c>
      <c r="F24" s="50">
        <f>COUNTIF(P24:AT24,"●")</f>
        <v>0</v>
      </c>
      <c r="G24" s="147"/>
      <c r="H24" s="150"/>
      <c r="I24" s="53">
        <f>IFERROR(F24/E24,0)</f>
        <v>0</v>
      </c>
      <c r="J24" s="54"/>
      <c r="K24" s="50" t="str">
        <f t="shared" ref="K24" si="6">IF(E24=0,"●",IF(I24&gt;=0.285,"●",IF(AND(I24&lt;0.285,J24="●"),"●","")))</f>
        <v>●</v>
      </c>
      <c r="L24" s="76">
        <f>C24</f>
        <v>0</v>
      </c>
      <c r="M24" s="106" cm="1">
        <f t="array" ref="M24">SUMPRODUCT((DATE($A23,$A24,$P$18:$AT$18)&lt;=EOMONTH(DATE($A23,$A24,1),0))*(WEEKDAY(DATE($A23,$A24,$P$18:$AT$18),2)&gt;=6)*(P24:AT24="●"))</f>
        <v>0</v>
      </c>
      <c r="N24" s="106" cm="1">
        <f t="array" ref="N24">SUMPRODUCT((DATE($A23,$A24,$P$18:$AT$18)&lt;=EOMONTH(DATE($A23,$A24,1),0))*(WEEKDAY(DATE($A23,$A24,$P$18:$AT$18),2)&lt;=5)*(P24:AT24="●"))</f>
        <v>0</v>
      </c>
      <c r="O24" s="55"/>
      <c r="P24" s="81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6"/>
      <c r="AU24" s="57">
        <f t="shared" si="3"/>
        <v>6</v>
      </c>
      <c r="AV24" s="107">
        <f t="shared" ref="AV24" si="7">IF(AND(DATE($A23,$A24,1)&gt;=DATE(YEAR(D$10),MONTH(D$10),1), DATE($A23,$A24,1)&lt;=DATE(YEAR(D$11),MONTH(D$11),1)), 1, 0)</f>
        <v>0</v>
      </c>
    </row>
    <row r="25" spans="1:48" ht="10.050000000000001" customHeight="1" x14ac:dyDescent="0.45">
      <c r="A25" s="62">
        <f>$A$19</f>
        <v>2026</v>
      </c>
      <c r="B25" s="94"/>
      <c r="C25" s="95"/>
      <c r="D25" s="38"/>
      <c r="E25" s="46"/>
      <c r="F25" s="45"/>
      <c r="G25" s="147"/>
      <c r="H25" s="150"/>
      <c r="I25" s="44"/>
      <c r="J25" s="38"/>
      <c r="K25" s="40"/>
      <c r="L25" s="77"/>
      <c r="M25" s="105"/>
      <c r="N25" s="105"/>
      <c r="O25" s="40"/>
      <c r="P25" s="78" t="str">
        <f>TEXT(DATE($A25,$A26,P$18),"aaa")</f>
        <v>水</v>
      </c>
      <c r="Q25" s="79" t="str">
        <f t="shared" si="0"/>
        <v>木</v>
      </c>
      <c r="R25" s="79" t="str">
        <f t="shared" si="0"/>
        <v>金</v>
      </c>
      <c r="S25" s="79" t="str">
        <f>TEXT(DATE($A25,$A26,S$18),"aaa")</f>
        <v>土</v>
      </c>
      <c r="T25" s="79" t="str">
        <f t="shared" si="0"/>
        <v>日</v>
      </c>
      <c r="U25" s="79" t="str">
        <f t="shared" si="0"/>
        <v>月</v>
      </c>
      <c r="V25" s="79" t="str">
        <f t="shared" si="0"/>
        <v>火</v>
      </c>
      <c r="W25" s="79" t="str">
        <f t="shared" si="0"/>
        <v>水</v>
      </c>
      <c r="X25" s="79" t="str">
        <f t="shared" si="0"/>
        <v>木</v>
      </c>
      <c r="Y25" s="79" t="str">
        <f t="shared" si="0"/>
        <v>金</v>
      </c>
      <c r="Z25" s="79" t="str">
        <f t="shared" si="0"/>
        <v>土</v>
      </c>
      <c r="AA25" s="79" t="str">
        <f t="shared" si="0"/>
        <v>日</v>
      </c>
      <c r="AB25" s="79" t="str">
        <f t="shared" si="0"/>
        <v>月</v>
      </c>
      <c r="AC25" s="79" t="str">
        <f t="shared" si="0"/>
        <v>火</v>
      </c>
      <c r="AD25" s="79" t="str">
        <f t="shared" si="0"/>
        <v>水</v>
      </c>
      <c r="AE25" s="79" t="str">
        <f t="shared" si="0"/>
        <v>木</v>
      </c>
      <c r="AF25" s="79" t="str">
        <f t="shared" si="0"/>
        <v>金</v>
      </c>
      <c r="AG25" s="79" t="str">
        <f t="shared" si="0"/>
        <v>土</v>
      </c>
      <c r="AH25" s="79" t="str">
        <f t="shared" si="0"/>
        <v>日</v>
      </c>
      <c r="AI25" s="79" t="str">
        <f t="shared" si="0"/>
        <v>月</v>
      </c>
      <c r="AJ25" s="79" t="str">
        <f t="shared" si="0"/>
        <v>火</v>
      </c>
      <c r="AK25" s="79" t="str">
        <f t="shared" si="0"/>
        <v>水</v>
      </c>
      <c r="AL25" s="79" t="str">
        <f t="shared" si="0"/>
        <v>木</v>
      </c>
      <c r="AM25" s="79" t="str">
        <f t="shared" si="0"/>
        <v>金</v>
      </c>
      <c r="AN25" s="79" t="str">
        <f t="shared" si="0"/>
        <v>土</v>
      </c>
      <c r="AO25" s="79" t="str">
        <f t="shared" si="0"/>
        <v>日</v>
      </c>
      <c r="AP25" s="79" t="str">
        <f t="shared" si="0"/>
        <v>月</v>
      </c>
      <c r="AQ25" s="79" t="str">
        <f t="shared" si="0"/>
        <v>火</v>
      </c>
      <c r="AR25" s="79" t="str">
        <f t="shared" si="0"/>
        <v>水</v>
      </c>
      <c r="AS25" s="79" t="str">
        <f t="shared" si="0"/>
        <v>木</v>
      </c>
      <c r="AT25" s="80" t="str">
        <f t="shared" si="0"/>
        <v>金</v>
      </c>
      <c r="AU25" s="57"/>
      <c r="AV25" s="108"/>
    </row>
    <row r="26" spans="1:48" ht="18" customHeight="1" x14ac:dyDescent="0.45">
      <c r="A26" s="61">
        <f>A24+1</f>
        <v>7</v>
      </c>
      <c r="B26" s="96" cm="1">
        <f t="array" ref="B26">SUMPRODUCT((DATE($A25,$A26,$P$18:$AT$18)&gt;=D$10)*(DATE($A25,$A26,$P$18:$AT$18)&lt;=D$11)*(DATE($A25,$A26,$P$18:$AT$18)&lt;=EOMONTH(DATE($A25,$A26,1),0)))</f>
        <v>0</v>
      </c>
      <c r="C26" s="97" cm="1">
        <f t="array" ref="C26">SUMPRODUCT((DATE($A25,$A26,$P$18:$AT$18)&gt;=D$10)*(DATE($A25,$A26,$P$18:$AT$18)&lt;=D$11)*(DATE($A25,$A26,$P$18:$AT$18)&lt;=EOMONTH(DATE($A25,$A26,1),0))*(WEEKDAY(DATE($A25,$A26,$P$18:$AT$18),2)&gt;=6))</f>
        <v>0</v>
      </c>
      <c r="D26" s="52">
        <f t="shared" ref="D26" si="8">COUNTIF(P26:AT26, "×")</f>
        <v>0</v>
      </c>
      <c r="E26" s="36">
        <f>B26-D26</f>
        <v>0</v>
      </c>
      <c r="F26" s="50">
        <f>COUNTIF(P26:AT26,"●")</f>
        <v>0</v>
      </c>
      <c r="G26" s="147"/>
      <c r="H26" s="150"/>
      <c r="I26" s="53">
        <f>IFERROR(F26/E26,0)</f>
        <v>0</v>
      </c>
      <c r="J26" s="54"/>
      <c r="K26" s="50" t="str">
        <f t="shared" ref="K26" si="9">IF(E26=0,"●",IF(I26&gt;=0.285,"●",IF(AND(I26&lt;0.285,J26="●"),"●","")))</f>
        <v>●</v>
      </c>
      <c r="L26" s="76">
        <f>C26</f>
        <v>0</v>
      </c>
      <c r="M26" s="106" cm="1">
        <f t="array" ref="M26">SUMPRODUCT((DATE($A25,$A26,$P$18:$AT$18)&lt;=EOMONTH(DATE($A25,$A26,1),0))*(WEEKDAY(DATE($A25,$A26,$P$18:$AT$18),2)&gt;=6)*(P26:AT26="●"))</f>
        <v>0</v>
      </c>
      <c r="N26" s="106" cm="1">
        <f t="array" ref="N26">SUMPRODUCT((DATE($A25,$A26,$P$18:$AT$18)&lt;=EOMONTH(DATE($A25,$A26,1),0))*(WEEKDAY(DATE($A25,$A26,$P$18:$AT$18),2)&lt;=5)*(P26:AT26="●"))</f>
        <v>0</v>
      </c>
      <c r="O26" s="55"/>
      <c r="P26" s="85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4"/>
      <c r="AU26" s="57">
        <f t="shared" si="3"/>
        <v>7</v>
      </c>
      <c r="AV26" s="107">
        <f t="shared" ref="AV26" si="10">IF(AND(DATE($A25,$A26,1)&gt;=DATE(YEAR(D$10),MONTH(D$10),1), DATE($A25,$A26,1)&lt;=DATE(YEAR(D$11),MONTH(D$11),1)), 1, 0)</f>
        <v>0</v>
      </c>
    </row>
    <row r="27" spans="1:48" ht="10.050000000000001" customHeight="1" x14ac:dyDescent="0.45">
      <c r="A27" s="62">
        <f>$A$19</f>
        <v>2026</v>
      </c>
      <c r="B27" s="94"/>
      <c r="C27" s="95"/>
      <c r="D27" s="38"/>
      <c r="E27" s="46"/>
      <c r="F27" s="45"/>
      <c r="G27" s="147"/>
      <c r="H27" s="150"/>
      <c r="I27" s="44"/>
      <c r="J27" s="38"/>
      <c r="K27" s="40"/>
      <c r="L27" s="77"/>
      <c r="M27" s="105"/>
      <c r="N27" s="105"/>
      <c r="O27" s="40"/>
      <c r="P27" s="78" t="str">
        <f>TEXT(DATE($A27,$A28,P$18),"aaa")</f>
        <v>土</v>
      </c>
      <c r="Q27" s="79" t="str">
        <f t="shared" si="0"/>
        <v>日</v>
      </c>
      <c r="R27" s="79" t="str">
        <f t="shared" si="0"/>
        <v>月</v>
      </c>
      <c r="S27" s="79" t="str">
        <f t="shared" si="0"/>
        <v>火</v>
      </c>
      <c r="T27" s="79" t="str">
        <f t="shared" si="0"/>
        <v>水</v>
      </c>
      <c r="U27" s="79" t="str">
        <f t="shared" si="0"/>
        <v>木</v>
      </c>
      <c r="V27" s="79" t="str">
        <f t="shared" si="0"/>
        <v>金</v>
      </c>
      <c r="W27" s="79" t="str">
        <f t="shared" si="0"/>
        <v>土</v>
      </c>
      <c r="X27" s="79" t="str">
        <f t="shared" si="0"/>
        <v>日</v>
      </c>
      <c r="Y27" s="79" t="str">
        <f t="shared" si="0"/>
        <v>月</v>
      </c>
      <c r="Z27" s="79" t="str">
        <f t="shared" si="0"/>
        <v>火</v>
      </c>
      <c r="AA27" s="79" t="str">
        <f t="shared" si="0"/>
        <v>水</v>
      </c>
      <c r="AB27" s="79" t="str">
        <f t="shared" si="0"/>
        <v>木</v>
      </c>
      <c r="AC27" s="79" t="str">
        <f t="shared" si="0"/>
        <v>金</v>
      </c>
      <c r="AD27" s="79" t="str">
        <f t="shared" si="0"/>
        <v>土</v>
      </c>
      <c r="AE27" s="79" t="str">
        <f t="shared" si="0"/>
        <v>日</v>
      </c>
      <c r="AF27" s="79" t="str">
        <f t="shared" si="0"/>
        <v>月</v>
      </c>
      <c r="AG27" s="79" t="str">
        <f t="shared" si="0"/>
        <v>火</v>
      </c>
      <c r="AH27" s="79" t="str">
        <f t="shared" si="0"/>
        <v>水</v>
      </c>
      <c r="AI27" s="79" t="str">
        <f t="shared" si="0"/>
        <v>木</v>
      </c>
      <c r="AJ27" s="79" t="str">
        <f t="shared" si="0"/>
        <v>金</v>
      </c>
      <c r="AK27" s="79" t="str">
        <f t="shared" si="0"/>
        <v>土</v>
      </c>
      <c r="AL27" s="79" t="str">
        <f t="shared" si="0"/>
        <v>日</v>
      </c>
      <c r="AM27" s="79" t="str">
        <f t="shared" si="0"/>
        <v>月</v>
      </c>
      <c r="AN27" s="79" t="str">
        <f t="shared" si="0"/>
        <v>火</v>
      </c>
      <c r="AO27" s="79" t="str">
        <f t="shared" si="0"/>
        <v>水</v>
      </c>
      <c r="AP27" s="79" t="str">
        <f t="shared" si="0"/>
        <v>木</v>
      </c>
      <c r="AQ27" s="79" t="str">
        <f t="shared" si="0"/>
        <v>金</v>
      </c>
      <c r="AR27" s="79" t="str">
        <f t="shared" si="0"/>
        <v>土</v>
      </c>
      <c r="AS27" s="79" t="str">
        <f t="shared" si="0"/>
        <v>日</v>
      </c>
      <c r="AT27" s="80" t="str">
        <f t="shared" si="0"/>
        <v>月</v>
      </c>
      <c r="AU27" s="57"/>
      <c r="AV27" s="108"/>
    </row>
    <row r="28" spans="1:48" ht="18" customHeight="1" x14ac:dyDescent="0.45">
      <c r="A28" s="61">
        <f>A26+1</f>
        <v>8</v>
      </c>
      <c r="B28" s="96" cm="1">
        <f t="array" ref="B28">SUMPRODUCT((DATE($A27,$A28,$P$18:$AT$18)&gt;=D$10)*(DATE($A27,$A28,$P$18:$AT$18)&lt;=D$11)*(DATE($A27,$A28,$P$18:$AT$18)&lt;=EOMONTH(DATE($A27,$A28,1),0)))</f>
        <v>0</v>
      </c>
      <c r="C28" s="97" cm="1">
        <f t="array" ref="C28">SUMPRODUCT((DATE($A27,$A28,$P$18:$AT$18)&gt;=D$10)*(DATE($A27,$A28,$P$18:$AT$18)&lt;=D$11)*(DATE($A27,$A28,$P$18:$AT$18)&lt;=EOMONTH(DATE($A27,$A28,1),0))*(WEEKDAY(DATE($A27,$A28,$P$18:$AT$18),2)&gt;=6))</f>
        <v>0</v>
      </c>
      <c r="D28" s="52">
        <f t="shared" ref="D28" si="11">COUNTIF(P28:AT28, "×")</f>
        <v>0</v>
      </c>
      <c r="E28" s="36">
        <f>B28-D28</f>
        <v>0</v>
      </c>
      <c r="F28" s="50">
        <f>COUNTIF(P28:AT28,"●")</f>
        <v>0</v>
      </c>
      <c r="G28" s="147"/>
      <c r="H28" s="150"/>
      <c r="I28" s="53">
        <f>IFERROR(F28/E28,0)</f>
        <v>0</v>
      </c>
      <c r="J28" s="54"/>
      <c r="K28" s="50" t="str">
        <f t="shared" ref="K28" si="12">IF(E28=0,"●",IF(I28&gt;=0.285,"●",IF(AND(I28&lt;0.285,J28="●"),"●","")))</f>
        <v>●</v>
      </c>
      <c r="L28" s="76">
        <f>C28</f>
        <v>0</v>
      </c>
      <c r="M28" s="106" cm="1">
        <f t="array" ref="M28">SUMPRODUCT((DATE($A27,$A28,$P$18:$AT$18)&lt;=EOMONTH(DATE($A27,$A28,1),0))*(WEEKDAY(DATE($A27,$A28,$P$18:$AT$18),2)&gt;=6)*(P28:AT28="●"))</f>
        <v>0</v>
      </c>
      <c r="N28" s="106" cm="1">
        <f t="array" ref="N28">SUMPRODUCT((DATE($A27,$A28,$P$18:$AT$18)&lt;=EOMONTH(DATE($A27,$A28,1),0))*(WEEKDAY(DATE($A27,$A28,$P$18:$AT$18),2)&lt;=5)*(P28:AT28="●"))</f>
        <v>0</v>
      </c>
      <c r="O28" s="55"/>
      <c r="P28" s="85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4"/>
      <c r="AU28" s="57">
        <f t="shared" si="3"/>
        <v>8</v>
      </c>
      <c r="AV28" s="107">
        <f t="shared" ref="AV28" si="13">IF(AND(DATE($A27,$A28,1)&gt;=DATE(YEAR(D$10),MONTH(D$10),1), DATE($A27,$A28,1)&lt;=DATE(YEAR(D$11),MONTH(D$11),1)), 1, 0)</f>
        <v>0</v>
      </c>
    </row>
    <row r="29" spans="1:48" ht="10.050000000000001" customHeight="1" x14ac:dyDescent="0.45">
      <c r="A29" s="62">
        <f>$A$19</f>
        <v>2026</v>
      </c>
      <c r="B29" s="94"/>
      <c r="C29" s="95"/>
      <c r="D29" s="38"/>
      <c r="E29" s="46"/>
      <c r="F29" s="45"/>
      <c r="G29" s="147"/>
      <c r="H29" s="150"/>
      <c r="I29" s="44"/>
      <c r="J29" s="38"/>
      <c r="K29" s="40"/>
      <c r="L29" s="77"/>
      <c r="M29" s="105"/>
      <c r="N29" s="105"/>
      <c r="O29" s="40"/>
      <c r="P29" s="78" t="str">
        <f>TEXT(DATE($A29,$A30,P$18),"aaa")</f>
        <v>火</v>
      </c>
      <c r="Q29" s="79" t="str">
        <f t="shared" si="0"/>
        <v>水</v>
      </c>
      <c r="R29" s="79" t="str">
        <f t="shared" si="0"/>
        <v>木</v>
      </c>
      <c r="S29" s="79" t="str">
        <f t="shared" si="0"/>
        <v>金</v>
      </c>
      <c r="T29" s="79" t="str">
        <f t="shared" si="0"/>
        <v>土</v>
      </c>
      <c r="U29" s="79" t="str">
        <f t="shared" si="0"/>
        <v>日</v>
      </c>
      <c r="V29" s="79" t="str">
        <f t="shared" si="0"/>
        <v>月</v>
      </c>
      <c r="W29" s="79" t="str">
        <f t="shared" si="0"/>
        <v>火</v>
      </c>
      <c r="X29" s="79" t="str">
        <f t="shared" si="0"/>
        <v>水</v>
      </c>
      <c r="Y29" s="79" t="str">
        <f t="shared" si="0"/>
        <v>木</v>
      </c>
      <c r="Z29" s="79" t="str">
        <f t="shared" si="0"/>
        <v>金</v>
      </c>
      <c r="AA29" s="79" t="str">
        <f t="shared" si="0"/>
        <v>土</v>
      </c>
      <c r="AB29" s="79" t="str">
        <f t="shared" si="0"/>
        <v>日</v>
      </c>
      <c r="AC29" s="79" t="str">
        <f t="shared" si="0"/>
        <v>月</v>
      </c>
      <c r="AD29" s="79" t="str">
        <f t="shared" si="0"/>
        <v>火</v>
      </c>
      <c r="AE29" s="79" t="str">
        <f t="shared" si="0"/>
        <v>水</v>
      </c>
      <c r="AF29" s="79" t="str">
        <f t="shared" si="0"/>
        <v>木</v>
      </c>
      <c r="AG29" s="79" t="str">
        <f t="shared" si="0"/>
        <v>金</v>
      </c>
      <c r="AH29" s="79" t="str">
        <f t="shared" si="0"/>
        <v>土</v>
      </c>
      <c r="AI29" s="79" t="str">
        <f t="shared" si="0"/>
        <v>日</v>
      </c>
      <c r="AJ29" s="79" t="str">
        <f t="shared" si="0"/>
        <v>月</v>
      </c>
      <c r="AK29" s="79" t="str">
        <f t="shared" si="0"/>
        <v>火</v>
      </c>
      <c r="AL29" s="79" t="str">
        <f t="shared" si="0"/>
        <v>水</v>
      </c>
      <c r="AM29" s="79" t="str">
        <f t="shared" si="0"/>
        <v>木</v>
      </c>
      <c r="AN29" s="79" t="str">
        <f t="shared" si="0"/>
        <v>金</v>
      </c>
      <c r="AO29" s="79" t="str">
        <f t="shared" si="0"/>
        <v>土</v>
      </c>
      <c r="AP29" s="79" t="str">
        <f t="shared" si="0"/>
        <v>日</v>
      </c>
      <c r="AQ29" s="79" t="str">
        <f t="shared" si="0"/>
        <v>月</v>
      </c>
      <c r="AR29" s="79" t="str">
        <f t="shared" si="0"/>
        <v>火</v>
      </c>
      <c r="AS29" s="79" t="str">
        <f t="shared" si="0"/>
        <v>水</v>
      </c>
      <c r="AT29" s="80" t="str">
        <f t="shared" si="0"/>
        <v>木</v>
      </c>
      <c r="AU29" s="57"/>
      <c r="AV29" s="108"/>
    </row>
    <row r="30" spans="1:48" ht="18" customHeight="1" x14ac:dyDescent="0.45">
      <c r="A30" s="61">
        <f>A28+1</f>
        <v>9</v>
      </c>
      <c r="B30" s="96" cm="1">
        <f t="array" ref="B30">SUMPRODUCT((DATE($A29,$A30,$P$18:$AT$18)&gt;=D$10)*(DATE($A29,$A30,$P$18:$AT$18)&lt;=D$11)*(DATE($A29,$A30,$P$18:$AT$18)&lt;=EOMONTH(DATE($A29,$A30,1),0)))</f>
        <v>0</v>
      </c>
      <c r="C30" s="97" cm="1">
        <f t="array" ref="C30">SUMPRODUCT((DATE($A29,$A30,$P$18:$AT$18)&gt;=D$10)*(DATE($A29,$A30,$P$18:$AT$18)&lt;=D$11)*(DATE($A29,$A30,$P$18:$AT$18)&lt;=EOMONTH(DATE($A29,$A30,1),0))*(WEEKDAY(DATE($A29,$A30,$P$18:$AT$18),2)&gt;=6))</f>
        <v>0</v>
      </c>
      <c r="D30" s="52">
        <f t="shared" ref="D30" si="14">COUNTIF(P30:AT30, "×")</f>
        <v>0</v>
      </c>
      <c r="E30" s="36">
        <f>B30-D30</f>
        <v>0</v>
      </c>
      <c r="F30" s="50">
        <f>COUNTIF(P30:AT30,"●")</f>
        <v>0</v>
      </c>
      <c r="G30" s="147"/>
      <c r="H30" s="150"/>
      <c r="I30" s="53">
        <f>IFERROR(F30/E30,0)</f>
        <v>0</v>
      </c>
      <c r="J30" s="54"/>
      <c r="K30" s="50" t="str">
        <f t="shared" ref="K30" si="15">IF(E30=0,"●",IF(I30&gt;=0.285,"●",IF(AND(I30&lt;0.285,J30="●"),"●","")))</f>
        <v>●</v>
      </c>
      <c r="L30" s="76">
        <f>C30</f>
        <v>0</v>
      </c>
      <c r="M30" s="106" cm="1">
        <f t="array" ref="M30">SUMPRODUCT((DATE($A29,$A30,$P$18:$AT$18)&lt;=EOMONTH(DATE($A29,$A30,1),0))*(WEEKDAY(DATE($A29,$A30,$P$18:$AT$18),2)&gt;=6)*(P30:AT30="●"))</f>
        <v>0</v>
      </c>
      <c r="N30" s="106" cm="1">
        <f t="array" ref="N30">SUMPRODUCT((DATE($A29,$A30,$P$18:$AT$18)&lt;=EOMONTH(DATE($A29,$A30,1),0))*(WEEKDAY(DATE($A29,$A30,$P$18:$AT$18),2)&lt;=5)*(P30:AT30="●"))</f>
        <v>0</v>
      </c>
      <c r="O30" s="55"/>
      <c r="P30" s="85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6"/>
      <c r="AU30" s="57">
        <f t="shared" si="3"/>
        <v>9</v>
      </c>
      <c r="AV30" s="107">
        <f t="shared" ref="AV30" si="16">IF(AND(DATE($A29,$A30,1)&gt;=DATE(YEAR(D$10),MONTH(D$10),1), DATE($A29,$A30,1)&lt;=DATE(YEAR(D$11),MONTH(D$11),1)), 1, 0)</f>
        <v>0</v>
      </c>
    </row>
    <row r="31" spans="1:48" ht="10.050000000000001" customHeight="1" x14ac:dyDescent="0.45">
      <c r="A31" s="62">
        <f>$A$19</f>
        <v>2026</v>
      </c>
      <c r="B31" s="94"/>
      <c r="C31" s="95"/>
      <c r="D31" s="38"/>
      <c r="E31" s="46"/>
      <c r="F31" s="45"/>
      <c r="G31" s="147"/>
      <c r="H31" s="150"/>
      <c r="I31" s="44"/>
      <c r="J31" s="38"/>
      <c r="K31" s="40"/>
      <c r="L31" s="77"/>
      <c r="M31" s="105"/>
      <c r="N31" s="105"/>
      <c r="O31" s="40"/>
      <c r="P31" s="78" t="str">
        <f>TEXT(DATE($A31,$A32,P$18),"aaa")</f>
        <v>木</v>
      </c>
      <c r="Q31" s="79" t="str">
        <f t="shared" si="0"/>
        <v>金</v>
      </c>
      <c r="R31" s="79" t="str">
        <f t="shared" si="0"/>
        <v>土</v>
      </c>
      <c r="S31" s="79" t="str">
        <f t="shared" si="0"/>
        <v>日</v>
      </c>
      <c r="T31" s="79" t="str">
        <f t="shared" si="0"/>
        <v>月</v>
      </c>
      <c r="U31" s="79" t="str">
        <f t="shared" si="0"/>
        <v>火</v>
      </c>
      <c r="V31" s="79" t="str">
        <f t="shared" si="0"/>
        <v>水</v>
      </c>
      <c r="W31" s="79" t="str">
        <f t="shared" si="0"/>
        <v>木</v>
      </c>
      <c r="X31" s="79" t="str">
        <f t="shared" si="0"/>
        <v>金</v>
      </c>
      <c r="Y31" s="79" t="str">
        <f t="shared" si="0"/>
        <v>土</v>
      </c>
      <c r="Z31" s="79" t="str">
        <f t="shared" si="0"/>
        <v>日</v>
      </c>
      <c r="AA31" s="79" t="str">
        <f t="shared" si="0"/>
        <v>月</v>
      </c>
      <c r="AB31" s="79" t="str">
        <f t="shared" si="0"/>
        <v>火</v>
      </c>
      <c r="AC31" s="79" t="str">
        <f t="shared" si="0"/>
        <v>水</v>
      </c>
      <c r="AD31" s="79" t="str">
        <f t="shared" si="0"/>
        <v>木</v>
      </c>
      <c r="AE31" s="79" t="str">
        <f t="shared" si="0"/>
        <v>金</v>
      </c>
      <c r="AF31" s="79" t="str">
        <f t="shared" si="0"/>
        <v>土</v>
      </c>
      <c r="AG31" s="79" t="str">
        <f t="shared" si="0"/>
        <v>日</v>
      </c>
      <c r="AH31" s="79" t="str">
        <f t="shared" si="0"/>
        <v>月</v>
      </c>
      <c r="AI31" s="79" t="str">
        <f t="shared" si="0"/>
        <v>火</v>
      </c>
      <c r="AJ31" s="79" t="str">
        <f t="shared" si="0"/>
        <v>水</v>
      </c>
      <c r="AK31" s="79" t="str">
        <f t="shared" si="0"/>
        <v>木</v>
      </c>
      <c r="AL31" s="79" t="str">
        <f t="shared" si="0"/>
        <v>金</v>
      </c>
      <c r="AM31" s="79" t="str">
        <f t="shared" si="0"/>
        <v>土</v>
      </c>
      <c r="AN31" s="79" t="str">
        <f t="shared" si="0"/>
        <v>日</v>
      </c>
      <c r="AO31" s="79" t="str">
        <f t="shared" si="0"/>
        <v>月</v>
      </c>
      <c r="AP31" s="79" t="str">
        <f t="shared" si="0"/>
        <v>火</v>
      </c>
      <c r="AQ31" s="79" t="str">
        <f t="shared" si="0"/>
        <v>水</v>
      </c>
      <c r="AR31" s="79" t="str">
        <f t="shared" si="0"/>
        <v>木</v>
      </c>
      <c r="AS31" s="79" t="str">
        <f t="shared" si="0"/>
        <v>金</v>
      </c>
      <c r="AT31" s="80" t="str">
        <f t="shared" si="0"/>
        <v>土</v>
      </c>
      <c r="AU31" s="57"/>
      <c r="AV31" s="108"/>
    </row>
    <row r="32" spans="1:48" ht="18" customHeight="1" x14ac:dyDescent="0.45">
      <c r="A32" s="61">
        <f>A30+1</f>
        <v>10</v>
      </c>
      <c r="B32" s="96" cm="1">
        <f t="array" ref="B32">SUMPRODUCT((DATE($A31,$A32,$P$18:$AT$18)&gt;=D$10)*(DATE($A31,$A32,$P$18:$AT$18)&lt;=D$11)*(DATE($A31,$A32,$P$18:$AT$18)&lt;=EOMONTH(DATE($A31,$A32,1),0)))</f>
        <v>0</v>
      </c>
      <c r="C32" s="97" cm="1">
        <f t="array" ref="C32">SUMPRODUCT((DATE($A31,$A32,$P$18:$AT$18)&gt;=D$10)*(DATE($A31,$A32,$P$18:$AT$18)&lt;=D$11)*(DATE($A31,$A32,$P$18:$AT$18)&lt;=EOMONTH(DATE($A31,$A32,1),0))*(WEEKDAY(DATE($A31,$A32,$P$18:$AT$18),2)&gt;=6))</f>
        <v>0</v>
      </c>
      <c r="D32" s="52">
        <f t="shared" ref="D32" si="17">COUNTIF(P32:AT32, "×")</f>
        <v>0</v>
      </c>
      <c r="E32" s="36">
        <f>B32-D32</f>
        <v>0</v>
      </c>
      <c r="F32" s="50">
        <f>COUNTIF(P32:AT32,"●")</f>
        <v>0</v>
      </c>
      <c r="G32" s="147"/>
      <c r="H32" s="150"/>
      <c r="I32" s="53">
        <f>IFERROR(F32/E32,0)</f>
        <v>0</v>
      </c>
      <c r="J32" s="54"/>
      <c r="K32" s="50" t="str">
        <f t="shared" ref="K32" si="18">IF(E32=0,"●",IF(I32&gt;=0.285,"●",IF(AND(I32&lt;0.285,J32="●"),"●","")))</f>
        <v>●</v>
      </c>
      <c r="L32" s="76">
        <f>C32</f>
        <v>0</v>
      </c>
      <c r="M32" s="106" cm="1">
        <f t="array" ref="M32">SUMPRODUCT((DATE($A31,$A32,$P$18:$AT$18)&lt;=EOMONTH(DATE($A31,$A32,1),0))*(WEEKDAY(DATE($A31,$A32,$P$18:$AT$18),2)&gt;=6)*(P32:AT32="●"))</f>
        <v>0</v>
      </c>
      <c r="N32" s="106" cm="1">
        <f t="array" ref="N32">SUMPRODUCT((DATE($A31,$A32,$P$18:$AT$18)&lt;=EOMONTH(DATE($A31,$A32,1),0))*(WEEKDAY(DATE($A31,$A32,$P$18:$AT$18),2)&lt;=5)*(P32:AT32="●"))</f>
        <v>0</v>
      </c>
      <c r="O32" s="55"/>
      <c r="P32" s="85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4"/>
      <c r="AU32" s="57">
        <f t="shared" si="3"/>
        <v>10</v>
      </c>
      <c r="AV32" s="107">
        <f t="shared" ref="AV32" si="19">IF(AND(DATE($A31,$A32,1)&gt;=DATE(YEAR(D$10),MONTH(D$10),1), DATE($A31,$A32,1)&lt;=DATE(YEAR(D$11),MONTH(D$11),1)), 1, 0)</f>
        <v>0</v>
      </c>
    </row>
    <row r="33" spans="1:48" ht="10.050000000000001" customHeight="1" x14ac:dyDescent="0.45">
      <c r="A33" s="62">
        <f>$A$19</f>
        <v>2026</v>
      </c>
      <c r="B33" s="94"/>
      <c r="C33" s="95"/>
      <c r="D33" s="38"/>
      <c r="E33" s="46"/>
      <c r="F33" s="45"/>
      <c r="G33" s="147"/>
      <c r="H33" s="150"/>
      <c r="I33" s="44"/>
      <c r="J33" s="38"/>
      <c r="K33" s="40"/>
      <c r="L33" s="77"/>
      <c r="M33" s="105"/>
      <c r="N33" s="105"/>
      <c r="O33" s="40"/>
      <c r="P33" s="78" t="str">
        <f>TEXT(DATE($A33,$A34,P$18),"aaa")</f>
        <v>日</v>
      </c>
      <c r="Q33" s="79" t="str">
        <f t="shared" si="0"/>
        <v>月</v>
      </c>
      <c r="R33" s="79" t="str">
        <f t="shared" si="0"/>
        <v>火</v>
      </c>
      <c r="S33" s="79" t="str">
        <f t="shared" si="0"/>
        <v>水</v>
      </c>
      <c r="T33" s="79" t="str">
        <f t="shared" si="0"/>
        <v>木</v>
      </c>
      <c r="U33" s="79" t="str">
        <f t="shared" si="0"/>
        <v>金</v>
      </c>
      <c r="V33" s="79" t="str">
        <f t="shared" si="0"/>
        <v>土</v>
      </c>
      <c r="W33" s="79" t="str">
        <f t="shared" si="0"/>
        <v>日</v>
      </c>
      <c r="X33" s="79" t="str">
        <f t="shared" si="0"/>
        <v>月</v>
      </c>
      <c r="Y33" s="79" t="str">
        <f t="shared" si="0"/>
        <v>火</v>
      </c>
      <c r="Z33" s="79" t="str">
        <f t="shared" si="0"/>
        <v>水</v>
      </c>
      <c r="AA33" s="79" t="str">
        <f t="shared" si="0"/>
        <v>木</v>
      </c>
      <c r="AB33" s="79" t="str">
        <f t="shared" si="0"/>
        <v>金</v>
      </c>
      <c r="AC33" s="79" t="str">
        <f t="shared" si="0"/>
        <v>土</v>
      </c>
      <c r="AD33" s="79" t="str">
        <f t="shared" si="0"/>
        <v>日</v>
      </c>
      <c r="AE33" s="79" t="str">
        <f t="shared" si="0"/>
        <v>月</v>
      </c>
      <c r="AF33" s="79" t="str">
        <f t="shared" si="0"/>
        <v>火</v>
      </c>
      <c r="AG33" s="79" t="str">
        <f t="shared" si="0"/>
        <v>水</v>
      </c>
      <c r="AH33" s="79" t="str">
        <f t="shared" si="0"/>
        <v>木</v>
      </c>
      <c r="AI33" s="79" t="str">
        <f t="shared" si="0"/>
        <v>金</v>
      </c>
      <c r="AJ33" s="79" t="str">
        <f t="shared" si="0"/>
        <v>土</v>
      </c>
      <c r="AK33" s="79" t="str">
        <f t="shared" si="0"/>
        <v>日</v>
      </c>
      <c r="AL33" s="79" t="str">
        <f t="shared" si="0"/>
        <v>月</v>
      </c>
      <c r="AM33" s="79" t="str">
        <f t="shared" si="0"/>
        <v>火</v>
      </c>
      <c r="AN33" s="79" t="str">
        <f t="shared" si="0"/>
        <v>水</v>
      </c>
      <c r="AO33" s="79" t="str">
        <f t="shared" si="0"/>
        <v>木</v>
      </c>
      <c r="AP33" s="79" t="str">
        <f t="shared" si="0"/>
        <v>金</v>
      </c>
      <c r="AQ33" s="79" t="str">
        <f t="shared" si="0"/>
        <v>土</v>
      </c>
      <c r="AR33" s="79" t="str">
        <f t="shared" si="0"/>
        <v>日</v>
      </c>
      <c r="AS33" s="79" t="str">
        <f t="shared" si="0"/>
        <v>月</v>
      </c>
      <c r="AT33" s="80" t="str">
        <f t="shared" si="0"/>
        <v>火</v>
      </c>
      <c r="AU33" s="57"/>
      <c r="AV33" s="108"/>
    </row>
    <row r="34" spans="1:48" ht="18" customHeight="1" x14ac:dyDescent="0.45">
      <c r="A34" s="61">
        <f>A32+1</f>
        <v>11</v>
      </c>
      <c r="B34" s="96" cm="1">
        <f t="array" ref="B34">SUMPRODUCT((DATE($A33,$A34,$P$18:$AT$18)&gt;=D$10)*(DATE($A33,$A34,$P$18:$AT$18)&lt;=D$11)*(DATE($A33,$A34,$P$18:$AT$18)&lt;=EOMONTH(DATE($A33,$A34,1),0)))</f>
        <v>0</v>
      </c>
      <c r="C34" s="97" cm="1">
        <f t="array" ref="C34">SUMPRODUCT((DATE($A33,$A34,$P$18:$AT$18)&gt;=D$10)*(DATE($A33,$A34,$P$18:$AT$18)&lt;=D$11)*(DATE($A33,$A34,$P$18:$AT$18)&lt;=EOMONTH(DATE($A33,$A34,1),0))*(WEEKDAY(DATE($A33,$A34,$P$18:$AT$18),2)&gt;=6))</f>
        <v>0</v>
      </c>
      <c r="D34" s="52">
        <f t="shared" ref="D34" si="20">COUNTIF(P34:AT34, "×")</f>
        <v>0</v>
      </c>
      <c r="E34" s="36">
        <f t="shared" ref="E34:E42" si="21">B34-D34</f>
        <v>0</v>
      </c>
      <c r="F34" s="50">
        <f>COUNTIF(P34:AT34,"●")</f>
        <v>0</v>
      </c>
      <c r="G34" s="147"/>
      <c r="H34" s="150"/>
      <c r="I34" s="53">
        <f>IFERROR(F34/E34,0)</f>
        <v>0</v>
      </c>
      <c r="J34" s="54"/>
      <c r="K34" s="50" t="str">
        <f t="shared" ref="K34" si="22">IF(E34=0,"●",IF(I34&gt;=0.285,"●",IF(AND(I34&lt;0.285,J34="●"),"●","")))</f>
        <v>●</v>
      </c>
      <c r="L34" s="76">
        <f>C34</f>
        <v>0</v>
      </c>
      <c r="M34" s="106" cm="1">
        <f t="array" ref="M34">SUMPRODUCT((DATE($A33,$A34,$P$18:$AT$18)&lt;=EOMONTH(DATE($A33,$A34,1),0))*(WEEKDAY(DATE($A33,$A34,$P$18:$AT$18),2)&gt;=6)*(P34:AT34="●"))</f>
        <v>0</v>
      </c>
      <c r="N34" s="106" cm="1">
        <f t="array" ref="N34">SUMPRODUCT((DATE($A33,$A34,$P$18:$AT$18)&lt;=EOMONTH(DATE($A33,$A34,1),0))*(WEEKDAY(DATE($A33,$A34,$P$18:$AT$18),2)&lt;=5)*(P34:AT34="●"))</f>
        <v>0</v>
      </c>
      <c r="O34" s="55"/>
      <c r="P34" s="85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6"/>
      <c r="AU34" s="57">
        <f t="shared" si="3"/>
        <v>11</v>
      </c>
      <c r="AV34" s="107">
        <f t="shared" ref="AV34" si="23">IF(AND(DATE($A33,$A34,1)&gt;=DATE(YEAR(D$10),MONTH(D$10),1), DATE($A33,$A34,1)&lt;=DATE(YEAR(D$11),MONTH(D$11),1)), 1, 0)</f>
        <v>0</v>
      </c>
    </row>
    <row r="35" spans="1:48" ht="10.050000000000001" customHeight="1" x14ac:dyDescent="0.45">
      <c r="A35" s="62">
        <f>$A$19</f>
        <v>2026</v>
      </c>
      <c r="B35" s="94"/>
      <c r="C35" s="95"/>
      <c r="D35" s="38"/>
      <c r="E35" s="46"/>
      <c r="F35" s="45"/>
      <c r="G35" s="147"/>
      <c r="H35" s="150"/>
      <c r="I35" s="44"/>
      <c r="J35" s="38"/>
      <c r="K35" s="40"/>
      <c r="L35" s="77"/>
      <c r="M35" s="105"/>
      <c r="N35" s="105"/>
      <c r="O35" s="40"/>
      <c r="P35" s="78" t="str">
        <f>TEXT(DATE($A35,$A36,P$18),"aaa")</f>
        <v>火</v>
      </c>
      <c r="Q35" s="79" t="str">
        <f t="shared" si="0"/>
        <v>水</v>
      </c>
      <c r="R35" s="79" t="str">
        <f t="shared" si="0"/>
        <v>木</v>
      </c>
      <c r="S35" s="79" t="str">
        <f t="shared" si="0"/>
        <v>金</v>
      </c>
      <c r="T35" s="79" t="str">
        <f t="shared" si="0"/>
        <v>土</v>
      </c>
      <c r="U35" s="79" t="str">
        <f t="shared" si="0"/>
        <v>日</v>
      </c>
      <c r="V35" s="79" t="str">
        <f t="shared" si="0"/>
        <v>月</v>
      </c>
      <c r="W35" s="79" t="str">
        <f t="shared" si="0"/>
        <v>火</v>
      </c>
      <c r="X35" s="79" t="str">
        <f t="shared" si="0"/>
        <v>水</v>
      </c>
      <c r="Y35" s="79" t="str">
        <f t="shared" si="0"/>
        <v>木</v>
      </c>
      <c r="Z35" s="79" t="str">
        <f t="shared" si="0"/>
        <v>金</v>
      </c>
      <c r="AA35" s="79" t="str">
        <f t="shared" si="0"/>
        <v>土</v>
      </c>
      <c r="AB35" s="79" t="str">
        <f t="shared" si="0"/>
        <v>日</v>
      </c>
      <c r="AC35" s="79" t="str">
        <f t="shared" si="0"/>
        <v>月</v>
      </c>
      <c r="AD35" s="79" t="str">
        <f t="shared" si="0"/>
        <v>火</v>
      </c>
      <c r="AE35" s="79" t="str">
        <f t="shared" si="0"/>
        <v>水</v>
      </c>
      <c r="AF35" s="79" t="str">
        <f t="shared" ref="AF35:AT35" si="24">TEXT(DATE($A35,$A36,AF$18),"aaa")</f>
        <v>木</v>
      </c>
      <c r="AG35" s="79" t="str">
        <f t="shared" si="24"/>
        <v>金</v>
      </c>
      <c r="AH35" s="79" t="str">
        <f t="shared" si="24"/>
        <v>土</v>
      </c>
      <c r="AI35" s="79" t="str">
        <f t="shared" si="24"/>
        <v>日</v>
      </c>
      <c r="AJ35" s="79" t="str">
        <f t="shared" si="24"/>
        <v>月</v>
      </c>
      <c r="AK35" s="79" t="str">
        <f t="shared" si="24"/>
        <v>火</v>
      </c>
      <c r="AL35" s="79" t="str">
        <f t="shared" si="24"/>
        <v>水</v>
      </c>
      <c r="AM35" s="79" t="str">
        <f t="shared" si="24"/>
        <v>木</v>
      </c>
      <c r="AN35" s="79" t="str">
        <f t="shared" si="24"/>
        <v>金</v>
      </c>
      <c r="AO35" s="79" t="str">
        <f t="shared" si="24"/>
        <v>土</v>
      </c>
      <c r="AP35" s="79" t="str">
        <f t="shared" si="24"/>
        <v>日</v>
      </c>
      <c r="AQ35" s="79" t="str">
        <f t="shared" si="24"/>
        <v>月</v>
      </c>
      <c r="AR35" s="79" t="str">
        <f t="shared" si="24"/>
        <v>火</v>
      </c>
      <c r="AS35" s="79" t="str">
        <f t="shared" si="24"/>
        <v>水</v>
      </c>
      <c r="AT35" s="80" t="str">
        <f t="shared" si="24"/>
        <v>木</v>
      </c>
      <c r="AU35" s="57"/>
      <c r="AV35" s="108"/>
    </row>
    <row r="36" spans="1:48" ht="18" customHeight="1" x14ac:dyDescent="0.45">
      <c r="A36" s="61">
        <f>A34+1</f>
        <v>12</v>
      </c>
      <c r="B36" s="96" cm="1">
        <f t="array" ref="B36">SUMPRODUCT((DATE($A35,$A36,$P$18:$AT$18)&gt;=D$10)*(DATE($A35,$A36,$P$18:$AT$18)&lt;=D$11)*(DATE($A35,$A36,$P$18:$AT$18)&lt;=EOMONTH(DATE($A35,$A36,1),0)))</f>
        <v>0</v>
      </c>
      <c r="C36" s="97" cm="1">
        <f t="array" ref="C36">SUMPRODUCT((DATE($A35,$A36,$P$18:$AT$18)&gt;=D$10)*(DATE($A35,$A36,$P$18:$AT$18)&lt;=D$11)*(DATE($A35,$A36,$P$18:$AT$18)&lt;=EOMONTH(DATE($A35,$A36,1),0))*(WEEKDAY(DATE($A35,$A36,$P$18:$AT$18),2)&gt;=6))</f>
        <v>0</v>
      </c>
      <c r="D36" s="52">
        <f t="shared" ref="D36" si="25">COUNTIF(P36:AT36, "×")</f>
        <v>0</v>
      </c>
      <c r="E36" s="36">
        <f t="shared" si="21"/>
        <v>0</v>
      </c>
      <c r="F36" s="50">
        <f>COUNTIF(P36:AT36,"●")</f>
        <v>0</v>
      </c>
      <c r="G36" s="147"/>
      <c r="H36" s="150"/>
      <c r="I36" s="53">
        <f>IFERROR(F36/E36,0)</f>
        <v>0</v>
      </c>
      <c r="J36" s="54"/>
      <c r="K36" s="50" t="str">
        <f t="shared" ref="K36" si="26">IF(E36=0,"●",IF(I36&gt;=0.285,"●",IF(AND(I36&lt;0.285,J36="●"),"●","")))</f>
        <v>●</v>
      </c>
      <c r="L36" s="76">
        <f>C36</f>
        <v>0</v>
      </c>
      <c r="M36" s="106" cm="1">
        <f t="array" ref="M36">SUMPRODUCT((DATE($A35,$A36,$P$18:$AT$18)&lt;=EOMONTH(DATE($A35,$A36,1),0))*(WEEKDAY(DATE($A35,$A36,$P$18:$AT$18),2)&gt;=6)*(P36:AT36="●"))</f>
        <v>0</v>
      </c>
      <c r="N36" s="106" cm="1">
        <f t="array" ref="N36">SUMPRODUCT((DATE($A35,$A36,$P$18:$AT$18)&lt;=EOMONTH(DATE($A35,$A36,1),0))*(WEEKDAY(DATE($A35,$A36,$P$18:$AT$18),2)&lt;=5)*(P36:AT36="●"))</f>
        <v>0</v>
      </c>
      <c r="O36" s="55"/>
      <c r="P36" s="85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4"/>
      <c r="AU36" s="57">
        <f t="shared" si="3"/>
        <v>12</v>
      </c>
      <c r="AV36" s="107">
        <f t="shared" ref="AV36" si="27">IF(AND(DATE($A35,$A36,1)&gt;=DATE(YEAR(D$10),MONTH(D$10),1), DATE($A35,$A36,1)&lt;=DATE(YEAR(D$11),MONTH(D$11),1)), 1, 0)</f>
        <v>0</v>
      </c>
    </row>
    <row r="37" spans="1:48" ht="10.050000000000001" customHeight="1" x14ac:dyDescent="0.45">
      <c r="A37" s="68" t="s">
        <v>35</v>
      </c>
      <c r="B37" s="94"/>
      <c r="C37" s="95"/>
      <c r="D37" s="38"/>
      <c r="E37" s="46"/>
      <c r="F37" s="45"/>
      <c r="G37" s="147"/>
      <c r="H37" s="150"/>
      <c r="I37" s="44"/>
      <c r="J37" s="38"/>
      <c r="K37" s="40"/>
      <c r="L37" s="77"/>
      <c r="M37" s="105"/>
      <c r="N37" s="105"/>
      <c r="O37" s="40"/>
      <c r="P37" s="78" t="str">
        <f>TEXT(DATE($A37,$A38,P$18),"aaa")</f>
        <v>金</v>
      </c>
      <c r="Q37" s="79" t="str">
        <f t="shared" ref="Q37:AT37" si="28">TEXT(DATE($A37,$A38,Q$18),"aaa")</f>
        <v>土</v>
      </c>
      <c r="R37" s="79" t="str">
        <f t="shared" si="28"/>
        <v>日</v>
      </c>
      <c r="S37" s="79" t="str">
        <f t="shared" si="28"/>
        <v>月</v>
      </c>
      <c r="T37" s="79" t="str">
        <f t="shared" si="28"/>
        <v>火</v>
      </c>
      <c r="U37" s="79" t="str">
        <f t="shared" si="28"/>
        <v>水</v>
      </c>
      <c r="V37" s="79" t="str">
        <f t="shared" si="28"/>
        <v>木</v>
      </c>
      <c r="W37" s="79" t="str">
        <f t="shared" si="28"/>
        <v>金</v>
      </c>
      <c r="X37" s="79" t="str">
        <f t="shared" si="28"/>
        <v>土</v>
      </c>
      <c r="Y37" s="79" t="str">
        <f t="shared" si="28"/>
        <v>日</v>
      </c>
      <c r="Z37" s="79" t="str">
        <f t="shared" si="28"/>
        <v>月</v>
      </c>
      <c r="AA37" s="79" t="str">
        <f t="shared" si="28"/>
        <v>火</v>
      </c>
      <c r="AB37" s="79" t="str">
        <f t="shared" si="28"/>
        <v>水</v>
      </c>
      <c r="AC37" s="79" t="str">
        <f t="shared" si="28"/>
        <v>木</v>
      </c>
      <c r="AD37" s="79" t="str">
        <f t="shared" si="28"/>
        <v>金</v>
      </c>
      <c r="AE37" s="79" t="str">
        <f t="shared" si="28"/>
        <v>土</v>
      </c>
      <c r="AF37" s="79" t="str">
        <f t="shared" si="28"/>
        <v>日</v>
      </c>
      <c r="AG37" s="79" t="str">
        <f t="shared" si="28"/>
        <v>月</v>
      </c>
      <c r="AH37" s="79" t="str">
        <f t="shared" si="28"/>
        <v>火</v>
      </c>
      <c r="AI37" s="79" t="str">
        <f t="shared" si="28"/>
        <v>水</v>
      </c>
      <c r="AJ37" s="79" t="str">
        <f t="shared" si="28"/>
        <v>木</v>
      </c>
      <c r="AK37" s="79" t="str">
        <f t="shared" si="28"/>
        <v>金</v>
      </c>
      <c r="AL37" s="79" t="str">
        <f t="shared" si="28"/>
        <v>土</v>
      </c>
      <c r="AM37" s="79" t="str">
        <f t="shared" si="28"/>
        <v>日</v>
      </c>
      <c r="AN37" s="79" t="str">
        <f t="shared" si="28"/>
        <v>月</v>
      </c>
      <c r="AO37" s="79" t="str">
        <f t="shared" si="28"/>
        <v>火</v>
      </c>
      <c r="AP37" s="79" t="str">
        <f t="shared" si="28"/>
        <v>水</v>
      </c>
      <c r="AQ37" s="79" t="str">
        <f t="shared" si="28"/>
        <v>木</v>
      </c>
      <c r="AR37" s="79" t="str">
        <f t="shared" si="28"/>
        <v>金</v>
      </c>
      <c r="AS37" s="79" t="str">
        <f t="shared" si="28"/>
        <v>土</v>
      </c>
      <c r="AT37" s="80" t="str">
        <f t="shared" si="28"/>
        <v>日</v>
      </c>
      <c r="AU37" s="57" t="str">
        <f t="shared" si="3"/>
        <v>2027</v>
      </c>
      <c r="AV37" s="108"/>
    </row>
    <row r="38" spans="1:48" ht="18" customHeight="1" x14ac:dyDescent="0.45">
      <c r="A38" s="61">
        <v>1</v>
      </c>
      <c r="B38" s="96" cm="1">
        <f t="array" ref="B38">SUMPRODUCT((DATE($A37,$A38,$P$18:$AT$18)&gt;=D$10)*(DATE($A37,$A38,$P$18:$AT$18)&lt;=D$11)*(DATE($A37,$A38,$P$18:$AT$18)&lt;=EOMONTH(DATE($A37,$A38,1),0)))</f>
        <v>0</v>
      </c>
      <c r="C38" s="97" cm="1">
        <f t="array" ref="C38">SUMPRODUCT((DATE($A37,$A38,$P$18:$AT$18)&gt;=D$10)*(DATE($A37,$A38,$P$18:$AT$18)&lt;=D$11)*(DATE($A37,$A38,$P$18:$AT$18)&lt;=EOMONTH(DATE($A37,$A38,1),0))*(WEEKDAY(DATE($A37,$A38,$P$18:$AT$18),2)&gt;=6))</f>
        <v>0</v>
      </c>
      <c r="D38" s="52">
        <f t="shared" ref="D38" si="29">COUNTIF(P38:AT38, "×")</f>
        <v>0</v>
      </c>
      <c r="E38" s="36">
        <f>B38-D38</f>
        <v>0</v>
      </c>
      <c r="F38" s="50">
        <f>COUNTIF(P38:AT38,"●")</f>
        <v>0</v>
      </c>
      <c r="G38" s="147"/>
      <c r="H38" s="150"/>
      <c r="I38" s="53">
        <f>IFERROR(F38/E38,0)</f>
        <v>0</v>
      </c>
      <c r="J38" s="54"/>
      <c r="K38" s="50" t="str">
        <f t="shared" ref="K38" si="30">IF(E38=0,"●",IF(I38&gt;=0.285,"●",IF(AND(I38&lt;0.285,J38="●"),"●","")))</f>
        <v>●</v>
      </c>
      <c r="L38" s="76">
        <f>C38</f>
        <v>0</v>
      </c>
      <c r="M38" s="106" cm="1">
        <f t="array" ref="M38">SUMPRODUCT((DATE($A37,$A38,$P$18:$AT$18)&lt;=EOMONTH(DATE($A37,$A38,1),0))*(WEEKDAY(DATE($A37,$A38,$P$18:$AT$18),2)&gt;=6)*(P38:AT38="●"))</f>
        <v>0</v>
      </c>
      <c r="N38" s="106" cm="1">
        <f t="array" ref="N38">SUMPRODUCT((DATE($A37,$A38,$P$18:$AT$18)&lt;=EOMONTH(DATE($A37,$A38,1),0))*(WEEKDAY(DATE($A37,$A38,$P$18:$AT$18),2)&lt;=5)*(P38:AT38="●"))</f>
        <v>0</v>
      </c>
      <c r="O38" s="55"/>
      <c r="P38" s="85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4"/>
      <c r="AU38" s="57">
        <f t="shared" si="3"/>
        <v>1</v>
      </c>
      <c r="AV38" s="107">
        <f t="shared" ref="AV38" si="31">IF(AND(DATE($A37,$A38,1)&gt;=DATE(YEAR(D$10),MONTH(D$10),1), DATE($A37,$A38,1)&lt;=DATE(YEAR(D$11),MONTH(D$11),1)), 1, 0)</f>
        <v>0</v>
      </c>
    </row>
    <row r="39" spans="1:48" ht="10.050000000000001" customHeight="1" x14ac:dyDescent="0.45">
      <c r="A39" s="62" t="str">
        <f>$A$37</f>
        <v>2027</v>
      </c>
      <c r="B39" s="94"/>
      <c r="C39" s="95"/>
      <c r="D39" s="38"/>
      <c r="E39" s="46"/>
      <c r="F39" s="45"/>
      <c r="G39" s="147"/>
      <c r="H39" s="150"/>
      <c r="I39" s="44"/>
      <c r="J39" s="38"/>
      <c r="K39" s="40"/>
      <c r="L39" s="77"/>
      <c r="M39" s="105"/>
      <c r="N39" s="105"/>
      <c r="O39" s="40"/>
      <c r="P39" s="78" t="str">
        <f>TEXT(DATE($A39,$A40,P$18),"aaa")</f>
        <v>月</v>
      </c>
      <c r="Q39" s="79" t="str">
        <f t="shared" ref="Q39:AT39" si="32">TEXT(DATE($A39,$A40,Q$18),"aaa")</f>
        <v>火</v>
      </c>
      <c r="R39" s="79" t="str">
        <f t="shared" si="32"/>
        <v>水</v>
      </c>
      <c r="S39" s="79" t="str">
        <f t="shared" si="32"/>
        <v>木</v>
      </c>
      <c r="T39" s="79" t="str">
        <f t="shared" si="32"/>
        <v>金</v>
      </c>
      <c r="U39" s="79" t="str">
        <f t="shared" si="32"/>
        <v>土</v>
      </c>
      <c r="V39" s="79" t="str">
        <f t="shared" si="32"/>
        <v>日</v>
      </c>
      <c r="W39" s="79" t="str">
        <f t="shared" si="32"/>
        <v>月</v>
      </c>
      <c r="X39" s="79" t="str">
        <f t="shared" si="32"/>
        <v>火</v>
      </c>
      <c r="Y39" s="79" t="str">
        <f t="shared" si="32"/>
        <v>水</v>
      </c>
      <c r="Z39" s="79" t="str">
        <f t="shared" si="32"/>
        <v>木</v>
      </c>
      <c r="AA39" s="79" t="str">
        <f t="shared" si="32"/>
        <v>金</v>
      </c>
      <c r="AB39" s="79" t="str">
        <f t="shared" si="32"/>
        <v>土</v>
      </c>
      <c r="AC39" s="79" t="str">
        <f t="shared" si="32"/>
        <v>日</v>
      </c>
      <c r="AD39" s="79" t="str">
        <f t="shared" si="32"/>
        <v>月</v>
      </c>
      <c r="AE39" s="79" t="str">
        <f t="shared" si="32"/>
        <v>火</v>
      </c>
      <c r="AF39" s="79" t="str">
        <f t="shared" si="32"/>
        <v>水</v>
      </c>
      <c r="AG39" s="79" t="str">
        <f t="shared" si="32"/>
        <v>木</v>
      </c>
      <c r="AH39" s="79" t="str">
        <f t="shared" si="32"/>
        <v>金</v>
      </c>
      <c r="AI39" s="79" t="str">
        <f t="shared" si="32"/>
        <v>土</v>
      </c>
      <c r="AJ39" s="79" t="str">
        <f t="shared" si="32"/>
        <v>日</v>
      </c>
      <c r="AK39" s="79" t="str">
        <f t="shared" si="32"/>
        <v>月</v>
      </c>
      <c r="AL39" s="79" t="str">
        <f t="shared" si="32"/>
        <v>火</v>
      </c>
      <c r="AM39" s="79" t="str">
        <f t="shared" si="32"/>
        <v>水</v>
      </c>
      <c r="AN39" s="79" t="str">
        <f t="shared" si="32"/>
        <v>木</v>
      </c>
      <c r="AO39" s="79" t="str">
        <f t="shared" si="32"/>
        <v>金</v>
      </c>
      <c r="AP39" s="79" t="str">
        <f t="shared" si="32"/>
        <v>土</v>
      </c>
      <c r="AQ39" s="79" t="str">
        <f t="shared" si="32"/>
        <v>日</v>
      </c>
      <c r="AR39" s="79" t="str">
        <f t="shared" si="32"/>
        <v>月</v>
      </c>
      <c r="AS39" s="79" t="str">
        <f t="shared" si="32"/>
        <v>火</v>
      </c>
      <c r="AT39" s="80" t="str">
        <f t="shared" si="32"/>
        <v>水</v>
      </c>
      <c r="AU39" s="57"/>
      <c r="AV39" s="108"/>
    </row>
    <row r="40" spans="1:48" ht="18" customHeight="1" x14ac:dyDescent="0.45">
      <c r="A40" s="61">
        <f>A38+1</f>
        <v>2</v>
      </c>
      <c r="B40" s="96" cm="1">
        <f t="array" ref="B40">SUMPRODUCT((DATE($A39,$A40,$P$18:$AT$18)&gt;=D$10)*(DATE($A39,$A40,$P$18:$AT$18)&lt;=D$11)*(DATE($A39,$A40,$P$18:$AT$18)&lt;=EOMONTH(DATE($A39,$A40,1),0)))</f>
        <v>0</v>
      </c>
      <c r="C40" s="97" cm="1">
        <f t="array" ref="C40">SUMPRODUCT((DATE($A39,$A40,$P$18:$AT$18)&gt;=D$10)*(DATE($A39,$A40,$P$18:$AT$18)&lt;=D$11)*(DATE($A39,$A40,$P$18:$AT$18)&lt;=EOMONTH(DATE($A39,$A40,1),0))*(WEEKDAY(DATE($A39,$A40,$P$18:$AT$18),2)&gt;=6))</f>
        <v>0</v>
      </c>
      <c r="D40" s="52">
        <f t="shared" ref="D40" si="33">COUNTIF(P40:AT40, "×")</f>
        <v>0</v>
      </c>
      <c r="E40" s="36">
        <f t="shared" si="21"/>
        <v>0</v>
      </c>
      <c r="F40" s="50">
        <f>COUNTIF(P40:AT40,"●")</f>
        <v>0</v>
      </c>
      <c r="G40" s="147"/>
      <c r="H40" s="150"/>
      <c r="I40" s="53">
        <f>IFERROR(F40/E40,0)</f>
        <v>0</v>
      </c>
      <c r="J40" s="54"/>
      <c r="K40" s="50" t="str">
        <f t="shared" ref="K40" si="34">IF(E40=0,"●",IF(I40&gt;=0.285,"●",IF(AND(I40&lt;0.285,J40="●"),"●","")))</f>
        <v>●</v>
      </c>
      <c r="L40" s="76">
        <f>C40</f>
        <v>0</v>
      </c>
      <c r="M40" s="106" cm="1">
        <f t="array" ref="M40">SUMPRODUCT((DATE($A39,$A40,$P$18:$AT$18)&lt;=EOMONTH(DATE($A39,$A40,1),0))*(WEEKDAY(DATE($A39,$A40,$P$18:$AT$18),2)&gt;=6)*(P40:AT40="●"))</f>
        <v>0</v>
      </c>
      <c r="N40" s="106" cm="1">
        <f t="array" ref="N40">SUMPRODUCT((DATE($A39,$A40,$P$18:$AT$18)&lt;=EOMONTH(DATE($A39,$A40,1),0))*(WEEKDAY(DATE($A39,$A40,$P$18:$AT$18),2)&lt;=5)*(P40:AT40="●"))</f>
        <v>0</v>
      </c>
      <c r="O40" s="55"/>
      <c r="P40" s="85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7"/>
      <c r="AS40" s="87"/>
      <c r="AT40" s="86"/>
      <c r="AU40" s="57">
        <f t="shared" si="3"/>
        <v>2</v>
      </c>
      <c r="AV40" s="107">
        <f t="shared" ref="AV40" si="35">IF(AND(DATE($A39,$A40,1)&gt;=DATE(YEAR(D$10),MONTH(D$10),1), DATE($A39,$A40,1)&lt;=DATE(YEAR(D$11),MONTH(D$11),1)), 1, 0)</f>
        <v>0</v>
      </c>
    </row>
    <row r="41" spans="1:48" ht="10.050000000000001" customHeight="1" x14ac:dyDescent="0.45">
      <c r="A41" s="62" t="str">
        <f>$A$37</f>
        <v>2027</v>
      </c>
      <c r="B41" s="94"/>
      <c r="C41" s="95"/>
      <c r="D41" s="38"/>
      <c r="E41" s="46"/>
      <c r="F41" s="45"/>
      <c r="G41" s="147"/>
      <c r="H41" s="150"/>
      <c r="I41" s="44"/>
      <c r="J41" s="38"/>
      <c r="K41" s="40"/>
      <c r="L41" s="77"/>
      <c r="M41" s="105"/>
      <c r="N41" s="105"/>
      <c r="O41" s="40"/>
      <c r="P41" s="78" t="str">
        <f>TEXT(DATE($A41,$A42,P$18),"aaa")</f>
        <v>月</v>
      </c>
      <c r="Q41" s="79" t="str">
        <f t="shared" ref="Q41:AT41" si="36">TEXT(DATE($A41,$A42,Q$18),"aaa")</f>
        <v>火</v>
      </c>
      <c r="R41" s="79" t="str">
        <f t="shared" si="36"/>
        <v>水</v>
      </c>
      <c r="S41" s="79" t="str">
        <f t="shared" si="36"/>
        <v>木</v>
      </c>
      <c r="T41" s="79" t="str">
        <f t="shared" si="36"/>
        <v>金</v>
      </c>
      <c r="U41" s="79" t="str">
        <f t="shared" si="36"/>
        <v>土</v>
      </c>
      <c r="V41" s="79" t="str">
        <f t="shared" si="36"/>
        <v>日</v>
      </c>
      <c r="W41" s="79" t="str">
        <f t="shared" si="36"/>
        <v>月</v>
      </c>
      <c r="X41" s="79" t="str">
        <f t="shared" si="36"/>
        <v>火</v>
      </c>
      <c r="Y41" s="79" t="str">
        <f t="shared" si="36"/>
        <v>水</v>
      </c>
      <c r="Z41" s="79" t="str">
        <f t="shared" si="36"/>
        <v>木</v>
      </c>
      <c r="AA41" s="79" t="str">
        <f t="shared" si="36"/>
        <v>金</v>
      </c>
      <c r="AB41" s="79" t="str">
        <f t="shared" si="36"/>
        <v>土</v>
      </c>
      <c r="AC41" s="79" t="str">
        <f t="shared" si="36"/>
        <v>日</v>
      </c>
      <c r="AD41" s="79" t="str">
        <f t="shared" si="36"/>
        <v>月</v>
      </c>
      <c r="AE41" s="79" t="str">
        <f t="shared" si="36"/>
        <v>火</v>
      </c>
      <c r="AF41" s="79" t="str">
        <f t="shared" si="36"/>
        <v>水</v>
      </c>
      <c r="AG41" s="79" t="str">
        <f t="shared" si="36"/>
        <v>木</v>
      </c>
      <c r="AH41" s="79" t="str">
        <f t="shared" si="36"/>
        <v>金</v>
      </c>
      <c r="AI41" s="79" t="str">
        <f t="shared" si="36"/>
        <v>土</v>
      </c>
      <c r="AJ41" s="79" t="str">
        <f t="shared" si="36"/>
        <v>日</v>
      </c>
      <c r="AK41" s="79" t="str">
        <f t="shared" si="36"/>
        <v>月</v>
      </c>
      <c r="AL41" s="79" t="str">
        <f t="shared" si="36"/>
        <v>火</v>
      </c>
      <c r="AM41" s="79" t="str">
        <f t="shared" si="36"/>
        <v>水</v>
      </c>
      <c r="AN41" s="79" t="str">
        <f t="shared" si="36"/>
        <v>木</v>
      </c>
      <c r="AO41" s="79" t="str">
        <f t="shared" si="36"/>
        <v>金</v>
      </c>
      <c r="AP41" s="79" t="str">
        <f t="shared" si="36"/>
        <v>土</v>
      </c>
      <c r="AQ41" s="79" t="str">
        <f t="shared" si="36"/>
        <v>日</v>
      </c>
      <c r="AR41" s="79" t="str">
        <f t="shared" si="36"/>
        <v>月</v>
      </c>
      <c r="AS41" s="79" t="str">
        <f t="shared" si="36"/>
        <v>火</v>
      </c>
      <c r="AT41" s="80" t="str">
        <f t="shared" si="36"/>
        <v>水</v>
      </c>
      <c r="AU41" s="57"/>
      <c r="AV41" s="108"/>
    </row>
    <row r="42" spans="1:48" ht="18" customHeight="1" thickBot="1" x14ac:dyDescent="0.5">
      <c r="A42" s="61">
        <f>A40+1</f>
        <v>3</v>
      </c>
      <c r="B42" s="96" cm="1">
        <f t="array" ref="B42">SUMPRODUCT((DATE($A41,$A42,$P$18:$AT$18)&gt;=D$10)*(DATE($A41,$A42,$P$18:$AT$18)&lt;=D$11)*(DATE($A41,$A42,$P$18:$AT$18)&lt;=EOMONTH(DATE($A41,$A42,1),0)))</f>
        <v>0</v>
      </c>
      <c r="C42" s="97" cm="1">
        <f t="array" ref="C42">SUMPRODUCT((DATE($A41,$A42,$P$18:$AT$18)&gt;=D$10)*(DATE($A41,$A42,$P$18:$AT$18)&lt;=D$11)*(DATE($A41,$A42,$P$18:$AT$18)&lt;=EOMONTH(DATE($A41,$A42,1),0))*(WEEKDAY(DATE($A41,$A42,$P$18:$AT$18),2)&gt;=6))</f>
        <v>0</v>
      </c>
      <c r="D42" s="52">
        <f t="shared" ref="D42" si="37">COUNTIF(P42:AT42, "×")</f>
        <v>0</v>
      </c>
      <c r="E42" s="64">
        <f t="shared" si="21"/>
        <v>0</v>
      </c>
      <c r="F42" s="65">
        <f>COUNTIF(P42:AT42,"●")</f>
        <v>0</v>
      </c>
      <c r="G42" s="148"/>
      <c r="H42" s="151"/>
      <c r="I42" s="66">
        <f>IFERROR(F42/E42,0)</f>
        <v>0</v>
      </c>
      <c r="J42" s="54"/>
      <c r="K42" s="50" t="str">
        <f t="shared" ref="K42" si="38">IF(E42=0,"●",IF(I42&gt;=0.285,"●",IF(AND(I42&lt;0.285,J42="●"),"●","")))</f>
        <v>●</v>
      </c>
      <c r="L42" s="76">
        <f>C42</f>
        <v>0</v>
      </c>
      <c r="M42" s="106" cm="1">
        <f t="array" ref="M42">SUMPRODUCT((DATE($A41,$A42,$P$18:$AT$18)&lt;=EOMONTH(DATE($A41,$A42,1),0))*(WEEKDAY(DATE($A41,$A42,$P$18:$AT$18),2)&gt;=6)*(P42:AT42="●"))</f>
        <v>0</v>
      </c>
      <c r="N42" s="106" cm="1">
        <f t="array" ref="N42">SUMPRODUCT((DATE($A41,$A42,$P$18:$AT$18)&lt;=EOMONTH(DATE($A41,$A42,1),0))*(WEEKDAY(DATE($A41,$A42,$P$18:$AT$18),2)&lt;=5)*(P42:AT42="●"))</f>
        <v>0</v>
      </c>
      <c r="O42" s="55"/>
      <c r="P42" s="88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93"/>
      <c r="AU42" s="57">
        <f t="shared" si="3"/>
        <v>3</v>
      </c>
      <c r="AV42" s="107">
        <f t="shared" ref="AV42" si="39">IF(AND(DATE($A41,$A42,1)&gt;=DATE(YEAR(D$10),MONTH(D$10),1), DATE($A41,$A42,1)&lt;=DATE(YEAR(D$11),MONTH(D$11),1)), 1, 0)</f>
        <v>0</v>
      </c>
    </row>
    <row r="43" spans="1:48" ht="34.200000000000003" customHeight="1" thickTop="1" thickBot="1" x14ac:dyDescent="0.5">
      <c r="A43" s="17" t="s">
        <v>5</v>
      </c>
      <c r="B43" s="32">
        <f>SUM(B20:B42)</f>
        <v>0</v>
      </c>
      <c r="C43" s="34">
        <f>SUM(C20:C42)</f>
        <v>0</v>
      </c>
      <c r="D43" s="33">
        <f>SUM(D20:D42)</f>
        <v>0</v>
      </c>
      <c r="E43" s="36">
        <f>B43-D43</f>
        <v>0</v>
      </c>
      <c r="F43" s="34">
        <f>SUM(F22:F42)</f>
        <v>0</v>
      </c>
      <c r="G43" s="39">
        <f>IFERROR(F43/E43,0)</f>
        <v>0</v>
      </c>
      <c r="H43" s="71" t="str">
        <f>IF(G43&gt;=0.285,"達成","未達成")</f>
        <v>未達成</v>
      </c>
      <c r="I43" s="41"/>
      <c r="J43" s="41"/>
      <c r="K43" s="72" t="str">
        <f>IF(COUNTA(K19:K42)=COUNTIF(K19:K42,"●"),"達成","未達成")</f>
        <v>達成</v>
      </c>
      <c r="L43" s="42"/>
      <c r="M43" s="41"/>
      <c r="N43" s="43"/>
      <c r="O43" s="72" t="str">
        <f>IF(COUNTIFS(AV$20:AV$42, 1) = COUNTIFS(AV$20:AV$42, 1, O$20:O$42, "●"), "達成", "未達成")</f>
        <v>達成</v>
      </c>
      <c r="P43" s="167" t="s">
        <v>6</v>
      </c>
      <c r="Q43" s="167"/>
      <c r="R43" s="167"/>
      <c r="S43" s="167"/>
      <c r="T43" s="167"/>
      <c r="U43" s="167"/>
      <c r="V43" s="73" t="str">
        <f>IF(AND(H43="達成",K43="達成",O43="達成"),"完全週休２日（土日）",IF(AND(H43="達成",K43="達成"),"月単位の週休２日",IF(H43="達成","通期の週休２日","週休２日未達成")))</f>
        <v>週休２日未達成</v>
      </c>
      <c r="W43" s="73"/>
      <c r="X43" s="73"/>
      <c r="Y43" s="73"/>
      <c r="Z43" s="73"/>
      <c r="AA43" s="74"/>
      <c r="AB43" s="74"/>
      <c r="AC43" s="75"/>
      <c r="AD43" s="75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9"/>
    </row>
    <row r="44" spans="1:48" x14ac:dyDescent="0.45">
      <c r="A44" s="20" t="s">
        <v>36</v>
      </c>
    </row>
    <row r="45" spans="1:48" x14ac:dyDescent="0.45">
      <c r="U45" s="25"/>
      <c r="V45" s="1" t="s">
        <v>17</v>
      </c>
      <c r="AA45" s="58"/>
      <c r="AB45" s="1" t="s">
        <v>11</v>
      </c>
    </row>
    <row r="53" spans="10:10" x14ac:dyDescent="0.45">
      <c r="J53" s="15" t="s">
        <v>10</v>
      </c>
    </row>
    <row r="54" spans="10:10" x14ac:dyDescent="0.45">
      <c r="J54" s="15" t="s">
        <v>39</v>
      </c>
    </row>
  </sheetData>
  <mergeCells count="46">
    <mergeCell ref="P43:U43"/>
    <mergeCell ref="K17:K18"/>
    <mergeCell ref="L17:L18"/>
    <mergeCell ref="M17:M18"/>
    <mergeCell ref="N17:N18"/>
    <mergeCell ref="O17:O18"/>
    <mergeCell ref="G19:G42"/>
    <mergeCell ref="H19:H42"/>
    <mergeCell ref="L16:O16"/>
    <mergeCell ref="P16:AT17"/>
    <mergeCell ref="B17:B18"/>
    <mergeCell ref="C17:C18"/>
    <mergeCell ref="D17:D18"/>
    <mergeCell ref="E17:E18"/>
    <mergeCell ref="G17:G18"/>
    <mergeCell ref="H17:H18"/>
    <mergeCell ref="I17:I18"/>
    <mergeCell ref="J17:J18"/>
    <mergeCell ref="A14:C14"/>
    <mergeCell ref="D14:F14"/>
    <mergeCell ref="H14:J14"/>
    <mergeCell ref="K14:L14"/>
    <mergeCell ref="A15:N15"/>
    <mergeCell ref="A16:A18"/>
    <mergeCell ref="B16:E16"/>
    <mergeCell ref="F16:F18"/>
    <mergeCell ref="G16:H16"/>
    <mergeCell ref="I16:K16"/>
    <mergeCell ref="A12:C12"/>
    <mergeCell ref="D12:F12"/>
    <mergeCell ref="H12:J12"/>
    <mergeCell ref="K12:L12"/>
    <mergeCell ref="A13:C13"/>
    <mergeCell ref="D13:F13"/>
    <mergeCell ref="H13:J13"/>
    <mergeCell ref="K13:L13"/>
    <mergeCell ref="AQ2:AT2"/>
    <mergeCell ref="A4:AT4"/>
    <mergeCell ref="B7:J7"/>
    <mergeCell ref="B8:J8"/>
    <mergeCell ref="A10:C10"/>
    <mergeCell ref="D10:F10"/>
    <mergeCell ref="G10:H11"/>
    <mergeCell ref="I10:J11"/>
    <mergeCell ref="A11:C11"/>
    <mergeCell ref="D11:F11"/>
  </mergeCells>
  <phoneticPr fontId="1"/>
  <conditionalFormatting sqref="P19:AT19">
    <cfRule type="expression" dxfId="71" priority="24">
      <formula>OR(P19="土",P19="日")</formula>
    </cfRule>
  </conditionalFormatting>
  <conditionalFormatting sqref="P20:AT20">
    <cfRule type="expression" dxfId="70" priority="12">
      <formula>OR(P19="土",P19="日")</formula>
    </cfRule>
  </conditionalFormatting>
  <conditionalFormatting sqref="P21:AT21">
    <cfRule type="expression" dxfId="69" priority="23">
      <formula>OR(P21="土",P21="日")</formula>
    </cfRule>
  </conditionalFormatting>
  <conditionalFormatting sqref="P22:AT22">
    <cfRule type="expression" dxfId="68" priority="11">
      <formula>OR(P21="土",P21="日")</formula>
    </cfRule>
  </conditionalFormatting>
  <conditionalFormatting sqref="P23:AT23">
    <cfRule type="expression" dxfId="67" priority="22">
      <formula>OR(P23="土",P23="日")</formula>
    </cfRule>
  </conditionalFormatting>
  <conditionalFormatting sqref="P24:AT24">
    <cfRule type="expression" dxfId="66" priority="10">
      <formula>OR(P23="土",P23="日")</formula>
    </cfRule>
  </conditionalFormatting>
  <conditionalFormatting sqref="P25:AT25">
    <cfRule type="expression" dxfId="65" priority="21">
      <formula>OR(P25="土",P25="日")</formula>
    </cfRule>
  </conditionalFormatting>
  <conditionalFormatting sqref="P26:AT26">
    <cfRule type="expression" dxfId="64" priority="9">
      <formula>OR(P25="土",P25="日")</formula>
    </cfRule>
  </conditionalFormatting>
  <conditionalFormatting sqref="P27:AT27">
    <cfRule type="expression" dxfId="63" priority="20">
      <formula>OR(P27="土",P27="日")</formula>
    </cfRule>
  </conditionalFormatting>
  <conditionalFormatting sqref="P28:AT28">
    <cfRule type="expression" dxfId="62" priority="8">
      <formula>OR(P27="土",P27="日")</formula>
    </cfRule>
  </conditionalFormatting>
  <conditionalFormatting sqref="P29:AT29">
    <cfRule type="expression" dxfId="61" priority="19">
      <formula>OR(P29="土",P29="日")</formula>
    </cfRule>
  </conditionalFormatting>
  <conditionalFormatting sqref="P30:AT30">
    <cfRule type="expression" dxfId="60" priority="7">
      <formula>OR(P29="土",P29="日")</formula>
    </cfRule>
  </conditionalFormatting>
  <conditionalFormatting sqref="P31:AT31">
    <cfRule type="expression" dxfId="59" priority="18">
      <formula>OR(P31="土",P31="日")</formula>
    </cfRule>
  </conditionalFormatting>
  <conditionalFormatting sqref="P32:AT32">
    <cfRule type="expression" dxfId="58" priority="6">
      <formula>OR(P31="土",P31="日")</formula>
    </cfRule>
  </conditionalFormatting>
  <conditionalFormatting sqref="P33:AT33">
    <cfRule type="expression" dxfId="57" priority="17">
      <formula>OR(P33="土",P33="日")</formula>
    </cfRule>
  </conditionalFormatting>
  <conditionalFormatting sqref="P34:AT34">
    <cfRule type="expression" dxfId="56" priority="5">
      <formula>OR(P33="土",P33="日")</formula>
    </cfRule>
  </conditionalFormatting>
  <conditionalFormatting sqref="P35:AT35">
    <cfRule type="expression" dxfId="55" priority="16">
      <formula>OR(P35="土",P35="日")</formula>
    </cfRule>
  </conditionalFormatting>
  <conditionalFormatting sqref="P36:AT36">
    <cfRule type="expression" dxfId="54" priority="4">
      <formula>OR(P35="土",P35="日")</formula>
    </cfRule>
  </conditionalFormatting>
  <conditionalFormatting sqref="P37:AT37">
    <cfRule type="expression" dxfId="53" priority="15">
      <formula>OR(P37="土",P37="日")</formula>
    </cfRule>
  </conditionalFormatting>
  <conditionalFormatting sqref="P38:AT38">
    <cfRule type="expression" dxfId="52" priority="3">
      <formula>OR(P37="土",P37="日")</formula>
    </cfRule>
  </conditionalFormatting>
  <conditionalFormatting sqref="P39:AT39">
    <cfRule type="expression" dxfId="51" priority="14">
      <formula>OR(P39="土",P39="日")</formula>
    </cfRule>
  </conditionalFormatting>
  <conditionalFormatting sqref="P40:AT40">
    <cfRule type="expression" dxfId="50" priority="2">
      <formula>OR(P39="土",P39="日")</formula>
    </cfRule>
  </conditionalFormatting>
  <conditionalFormatting sqref="P41:AT41">
    <cfRule type="expression" dxfId="49" priority="13">
      <formula>OR(P41="土",P41="日")</formula>
    </cfRule>
  </conditionalFormatting>
  <conditionalFormatting sqref="P42:AT42">
    <cfRule type="expression" dxfId="48" priority="1">
      <formula>OR(P41="土",P41="日")</formula>
    </cfRule>
  </conditionalFormatting>
  <dataValidations count="2">
    <dataValidation type="list" allowBlank="1" showInputMessage="1" showErrorMessage="1" sqref="J20 J22 J24 J26 J28 J30 J32 J34 J36 J38 J40 J42 O20 O22 O24 O26 O28 O30 O32 O34 O36 O38 O40 O42" xr:uid="{3401AA12-5C38-45DA-A803-4E871C63D96F}">
      <formula1>$J$52:$J$53</formula1>
    </dataValidation>
    <dataValidation type="list" allowBlank="1" showInputMessage="1" showErrorMessage="1" sqref="P20:AT20 P22:AT22 P24:AT24 P26:AT26 P28:AT28 P30:AT30 P32:AT32 P34:AT34 P36:AT36 P38:AT38 P40:AT40 P42:AT42" xr:uid="{1A105605-C0C6-4B26-B6D4-023C2B6913FA}">
      <formula1>$J$52:$J$54</formula1>
    </dataValidation>
  </dataValidations>
  <printOptions horizontalCentered="1"/>
  <pageMargins left="0.39370078740157483" right="0.23622047244094491" top="0.86614173228346458" bottom="0.6692913385826772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E8B6-ADF9-462E-9FDA-D3DAF25430D8}">
  <sheetPr>
    <pageSetUpPr fitToPage="1"/>
  </sheetPr>
  <dimension ref="A2:AW54"/>
  <sheetViews>
    <sheetView showGridLines="0" zoomScale="85" zoomScaleNormal="85" zoomScaleSheetLayoutView="100" workbookViewId="0">
      <selection activeCell="AQ2" sqref="AQ2:AT2"/>
    </sheetView>
  </sheetViews>
  <sheetFormatPr defaultColWidth="9" defaultRowHeight="13.2" x14ac:dyDescent="0.45"/>
  <cols>
    <col min="1" max="1" width="9.5" style="1" customWidth="1"/>
    <col min="2" max="5" width="5.5" style="1" customWidth="1"/>
    <col min="6" max="6" width="7" style="1" bestFit="1" customWidth="1"/>
    <col min="7" max="7" width="6.09765625" style="1" customWidth="1"/>
    <col min="8" max="8" width="6.19921875" style="1" customWidth="1"/>
    <col min="9" max="10" width="5.5" style="1" customWidth="1"/>
    <col min="11" max="11" width="6.796875" style="1" customWidth="1"/>
    <col min="12" max="14" width="5.5" style="1" customWidth="1"/>
    <col min="15" max="15" width="6.296875" style="1" customWidth="1"/>
    <col min="16" max="46" width="3.19921875" style="1" customWidth="1"/>
    <col min="47" max="47" width="6.09765625" style="1" customWidth="1"/>
    <col min="48" max="48" width="6.5" style="1" customWidth="1"/>
    <col min="49" max="49" width="2.19921875" style="1" customWidth="1"/>
    <col min="50" max="50" width="10.19921875" style="1" bestFit="1" customWidth="1"/>
    <col min="51" max="16384" width="9" style="1"/>
  </cols>
  <sheetData>
    <row r="2" spans="1:49" ht="19.2" x14ac:dyDescent="0.45">
      <c r="A2" s="26" t="s">
        <v>7</v>
      </c>
      <c r="B2" s="27" t="s">
        <v>13</v>
      </c>
      <c r="K2" s="2"/>
      <c r="L2" s="2"/>
      <c r="M2" s="2"/>
      <c r="N2" s="2"/>
      <c r="O2" s="2"/>
      <c r="P2" s="2"/>
      <c r="Q2" s="2"/>
      <c r="R2" s="2"/>
      <c r="AQ2" s="170"/>
      <c r="AR2" s="170"/>
      <c r="AS2" s="170"/>
      <c r="AT2" s="170"/>
    </row>
    <row r="3" spans="1:49" ht="19.2" x14ac:dyDescent="0.45">
      <c r="A3" s="26"/>
      <c r="B3" s="27"/>
      <c r="K3" s="2"/>
      <c r="L3" s="2"/>
      <c r="M3" s="2"/>
      <c r="N3" s="2"/>
      <c r="O3" s="2"/>
      <c r="P3" s="2"/>
      <c r="Q3" s="2"/>
      <c r="R3" s="2"/>
      <c r="AT3" s="21"/>
    </row>
    <row r="4" spans="1:49" ht="24" customHeight="1" x14ac:dyDescent="0.45">
      <c r="A4" s="110" t="s">
        <v>38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70"/>
      <c r="AV4" s="70"/>
      <c r="AW4" s="70"/>
    </row>
    <row r="5" spans="1:49" ht="24" customHeight="1" x14ac:dyDescent="0.4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91" t="s">
        <v>40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7" spans="1:49" ht="17.25" customHeight="1" thickBot="1" x14ac:dyDescent="0.5">
      <c r="A7" s="16" t="s">
        <v>18</v>
      </c>
      <c r="B7" s="111" t="s">
        <v>25</v>
      </c>
      <c r="C7" s="112"/>
      <c r="D7" s="112"/>
      <c r="E7" s="112"/>
      <c r="F7" s="112"/>
      <c r="G7" s="112"/>
      <c r="H7" s="112"/>
      <c r="I7" s="112"/>
      <c r="J7" s="113"/>
      <c r="V7" s="3"/>
    </row>
    <row r="8" spans="1:49" ht="17.25" customHeight="1" x14ac:dyDescent="0.45">
      <c r="A8" s="16" t="s">
        <v>0</v>
      </c>
      <c r="B8" s="111" t="s">
        <v>14</v>
      </c>
      <c r="C8" s="112"/>
      <c r="D8" s="112"/>
      <c r="E8" s="112"/>
      <c r="F8" s="112"/>
      <c r="G8" s="112"/>
      <c r="H8" s="112"/>
      <c r="I8" s="112"/>
      <c r="J8" s="113"/>
      <c r="U8" s="6" t="s">
        <v>9</v>
      </c>
      <c r="V8" s="7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9" x14ac:dyDescent="0.45">
      <c r="B9" s="4"/>
      <c r="D9" s="4"/>
      <c r="E9" s="4"/>
      <c r="J9" s="3"/>
      <c r="U9" s="10"/>
      <c r="V9" s="23" t="s">
        <v>21</v>
      </c>
      <c r="AN9" s="11"/>
    </row>
    <row r="10" spans="1:49" ht="17.25" customHeight="1" x14ac:dyDescent="0.45">
      <c r="A10" s="114" t="s">
        <v>1</v>
      </c>
      <c r="B10" s="115"/>
      <c r="C10" s="116"/>
      <c r="D10" s="117">
        <v>46162</v>
      </c>
      <c r="E10" s="118"/>
      <c r="F10" s="118"/>
      <c r="G10" s="119" t="s">
        <v>41</v>
      </c>
      <c r="H10" s="120"/>
      <c r="I10" s="123">
        <f>IF(D10="","",1+D11-D10)</f>
        <v>300</v>
      </c>
      <c r="J10" s="124"/>
      <c r="K10" s="22"/>
      <c r="L10" s="22"/>
      <c r="M10" s="22"/>
      <c r="N10" s="22"/>
      <c r="O10" s="22"/>
      <c r="P10" s="22"/>
      <c r="Q10" s="22"/>
      <c r="R10" s="22"/>
      <c r="U10" s="10"/>
      <c r="V10" s="23" t="s">
        <v>22</v>
      </c>
      <c r="AN10" s="11"/>
    </row>
    <row r="11" spans="1:49" ht="17.25" customHeight="1" thickBot="1" x14ac:dyDescent="0.5">
      <c r="A11" s="114" t="s">
        <v>8</v>
      </c>
      <c r="B11" s="115"/>
      <c r="C11" s="116"/>
      <c r="D11" s="117">
        <v>46461</v>
      </c>
      <c r="E11" s="118"/>
      <c r="F11" s="118"/>
      <c r="G11" s="121"/>
      <c r="H11" s="122"/>
      <c r="I11" s="125"/>
      <c r="J11" s="126"/>
      <c r="K11" s="22"/>
      <c r="L11" s="22"/>
      <c r="M11" s="22"/>
      <c r="N11" s="22"/>
      <c r="O11" s="22"/>
      <c r="P11" s="22"/>
      <c r="Q11" s="22"/>
      <c r="R11" s="22"/>
      <c r="U11" s="12"/>
      <c r="V11" s="24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10"/>
    </row>
    <row r="12" spans="1:49" ht="17.25" customHeight="1" x14ac:dyDescent="0.45">
      <c r="A12" s="114" t="s">
        <v>15</v>
      </c>
      <c r="B12" s="115"/>
      <c r="C12" s="116"/>
      <c r="D12" s="117">
        <v>46247</v>
      </c>
      <c r="E12" s="118"/>
      <c r="F12" s="118"/>
      <c r="G12" s="5" t="s">
        <v>2</v>
      </c>
      <c r="H12" s="118">
        <v>46249</v>
      </c>
      <c r="I12" s="118"/>
      <c r="J12" s="118"/>
      <c r="K12" s="127">
        <f>IF(D12="","",1+H12-D12)</f>
        <v>3</v>
      </c>
      <c r="L12" s="128"/>
      <c r="M12" s="35"/>
      <c r="O12" s="29"/>
      <c r="P12" s="29"/>
      <c r="Q12" s="29"/>
      <c r="R12" s="29"/>
      <c r="U12" s="8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9" ht="17.25" customHeight="1" x14ac:dyDescent="0.45">
      <c r="A13" s="114" t="s">
        <v>4</v>
      </c>
      <c r="B13" s="115"/>
      <c r="C13" s="116"/>
      <c r="D13" s="117">
        <v>46385</v>
      </c>
      <c r="E13" s="118"/>
      <c r="F13" s="118"/>
      <c r="G13" s="5" t="s">
        <v>2</v>
      </c>
      <c r="H13" s="118">
        <v>46390</v>
      </c>
      <c r="I13" s="118"/>
      <c r="J13" s="118"/>
      <c r="K13" s="127">
        <f>IF(D13="","",1+H13-D13)</f>
        <v>6</v>
      </c>
      <c r="L13" s="128"/>
      <c r="M13" s="35"/>
      <c r="O13" s="29"/>
      <c r="P13" s="29"/>
      <c r="Q13" s="29"/>
      <c r="R13" s="29"/>
      <c r="V13" s="23"/>
    </row>
    <row r="14" spans="1:49" ht="17.25" customHeight="1" x14ac:dyDescent="0.45">
      <c r="A14" s="141" t="s">
        <v>33</v>
      </c>
      <c r="B14" s="142"/>
      <c r="C14" s="143"/>
      <c r="D14" s="117"/>
      <c r="E14" s="118"/>
      <c r="F14" s="118"/>
      <c r="G14" s="5" t="s">
        <v>2</v>
      </c>
      <c r="H14" s="118"/>
      <c r="I14" s="118"/>
      <c r="J14" s="118"/>
      <c r="K14" s="127" t="str">
        <f t="shared" ref="K14" si="0">IF(D14="","",1+H14-D14)</f>
        <v/>
      </c>
      <c r="L14" s="128"/>
      <c r="M14" s="35"/>
      <c r="O14" s="29"/>
      <c r="P14" s="29"/>
      <c r="Q14" s="29"/>
      <c r="R14" s="29"/>
      <c r="V14" s="3"/>
    </row>
    <row r="15" spans="1:49" ht="13.8" thickBot="1" x14ac:dyDescent="0.5">
      <c r="A15" s="144"/>
      <c r="B15" s="144"/>
      <c r="C15" s="144"/>
      <c r="D15" s="144"/>
      <c r="E15" s="144"/>
      <c r="F15" s="144"/>
      <c r="G15" s="145"/>
      <c r="H15" s="145"/>
      <c r="I15" s="145"/>
      <c r="J15" s="145"/>
      <c r="K15" s="145"/>
      <c r="L15" s="145"/>
      <c r="M15" s="145"/>
      <c r="N15" s="145"/>
      <c r="O15" s="28"/>
      <c r="P15" s="28"/>
      <c r="Q15" s="28"/>
      <c r="R15" s="28"/>
    </row>
    <row r="16" spans="1:49" s="15" customFormat="1" ht="13.5" customHeight="1" x14ac:dyDescent="0.45">
      <c r="A16" s="129"/>
      <c r="B16" s="132" t="s">
        <v>37</v>
      </c>
      <c r="C16" s="133"/>
      <c r="D16" s="133"/>
      <c r="E16" s="134"/>
      <c r="F16" s="135" t="s">
        <v>23</v>
      </c>
      <c r="G16" s="138" t="s">
        <v>26</v>
      </c>
      <c r="H16" s="139"/>
      <c r="I16" s="138" t="s">
        <v>31</v>
      </c>
      <c r="J16" s="140"/>
      <c r="K16" s="139"/>
      <c r="L16" s="138" t="s">
        <v>30</v>
      </c>
      <c r="M16" s="140"/>
      <c r="N16" s="140"/>
      <c r="O16" s="139"/>
      <c r="P16" s="152" t="s">
        <v>45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4"/>
    </row>
    <row r="17" spans="1:48" s="15" customFormat="1" ht="13.5" customHeight="1" x14ac:dyDescent="0.45">
      <c r="A17" s="130"/>
      <c r="B17" s="157" t="s">
        <v>16</v>
      </c>
      <c r="C17" s="135" t="s">
        <v>20</v>
      </c>
      <c r="D17" s="135" t="s">
        <v>3</v>
      </c>
      <c r="E17" s="160"/>
      <c r="F17" s="136"/>
      <c r="G17" s="162" t="s">
        <v>32</v>
      </c>
      <c r="H17" s="164" t="s">
        <v>27</v>
      </c>
      <c r="I17" s="166" t="s">
        <v>32</v>
      </c>
      <c r="J17" s="157" t="s">
        <v>12</v>
      </c>
      <c r="K17" s="168" t="s">
        <v>28</v>
      </c>
      <c r="L17" s="162" t="s">
        <v>24</v>
      </c>
      <c r="M17" s="169" t="s">
        <v>19</v>
      </c>
      <c r="N17" s="169" t="s">
        <v>44</v>
      </c>
      <c r="O17" s="164" t="s">
        <v>29</v>
      </c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</row>
    <row r="18" spans="1:48" s="15" customFormat="1" ht="25.8" customHeight="1" x14ac:dyDescent="0.45">
      <c r="A18" s="131"/>
      <c r="B18" s="158"/>
      <c r="C18" s="159"/>
      <c r="D18" s="137"/>
      <c r="E18" s="161"/>
      <c r="F18" s="137"/>
      <c r="G18" s="163"/>
      <c r="H18" s="165"/>
      <c r="I18" s="163"/>
      <c r="J18" s="158"/>
      <c r="K18" s="165"/>
      <c r="L18" s="163"/>
      <c r="M18" s="158"/>
      <c r="N18" s="158"/>
      <c r="O18" s="165"/>
      <c r="P18" s="48">
        <v>1</v>
      </c>
      <c r="Q18" s="48">
        <v>2</v>
      </c>
      <c r="R18" s="48">
        <v>3</v>
      </c>
      <c r="S18" s="48">
        <v>4</v>
      </c>
      <c r="T18" s="48">
        <v>5</v>
      </c>
      <c r="U18" s="48">
        <v>6</v>
      </c>
      <c r="V18" s="48">
        <v>7</v>
      </c>
      <c r="W18" s="48">
        <v>8</v>
      </c>
      <c r="X18" s="48">
        <v>9</v>
      </c>
      <c r="Y18" s="48">
        <v>10</v>
      </c>
      <c r="Z18" s="48">
        <v>11</v>
      </c>
      <c r="AA18" s="48">
        <v>12</v>
      </c>
      <c r="AB18" s="48">
        <v>13</v>
      </c>
      <c r="AC18" s="48">
        <v>14</v>
      </c>
      <c r="AD18" s="48">
        <v>15</v>
      </c>
      <c r="AE18" s="48">
        <v>16</v>
      </c>
      <c r="AF18" s="48">
        <v>17</v>
      </c>
      <c r="AG18" s="48">
        <v>18</v>
      </c>
      <c r="AH18" s="48">
        <v>19</v>
      </c>
      <c r="AI18" s="48">
        <v>20</v>
      </c>
      <c r="AJ18" s="48">
        <v>21</v>
      </c>
      <c r="AK18" s="48">
        <v>22</v>
      </c>
      <c r="AL18" s="48">
        <v>23</v>
      </c>
      <c r="AM18" s="48">
        <v>24</v>
      </c>
      <c r="AN18" s="48">
        <v>25</v>
      </c>
      <c r="AO18" s="48">
        <v>26</v>
      </c>
      <c r="AP18" s="48">
        <v>27</v>
      </c>
      <c r="AQ18" s="48">
        <v>28</v>
      </c>
      <c r="AR18" s="48">
        <v>29</v>
      </c>
      <c r="AS18" s="48">
        <v>30</v>
      </c>
      <c r="AT18" s="49">
        <v>31</v>
      </c>
    </row>
    <row r="19" spans="1:48" s="15" customFormat="1" ht="10.050000000000001" customHeight="1" x14ac:dyDescent="0.45">
      <c r="A19" s="69">
        <v>2026</v>
      </c>
      <c r="B19" s="94"/>
      <c r="C19" s="95"/>
      <c r="D19" s="38"/>
      <c r="E19" s="59"/>
      <c r="F19" s="38"/>
      <c r="G19" s="146"/>
      <c r="H19" s="149"/>
      <c r="I19" s="60"/>
      <c r="J19" s="38"/>
      <c r="K19" s="40"/>
      <c r="L19" s="60"/>
      <c r="M19" s="105"/>
      <c r="N19" s="105"/>
      <c r="O19" s="40"/>
      <c r="P19" s="78" t="str">
        <f>TEXT(DATE($A19,$A20,P$18),"aaa")</f>
        <v>水</v>
      </c>
      <c r="Q19" s="79" t="str">
        <f t="shared" ref="Q19:AT19" si="1">TEXT(DATE($A19,$A20,Q$18),"aaa")</f>
        <v>木</v>
      </c>
      <c r="R19" s="79" t="str">
        <f t="shared" si="1"/>
        <v>金</v>
      </c>
      <c r="S19" s="79" t="str">
        <f t="shared" si="1"/>
        <v>土</v>
      </c>
      <c r="T19" s="79" t="str">
        <f t="shared" si="1"/>
        <v>日</v>
      </c>
      <c r="U19" s="79" t="str">
        <f t="shared" si="1"/>
        <v>月</v>
      </c>
      <c r="V19" s="79" t="str">
        <f t="shared" si="1"/>
        <v>火</v>
      </c>
      <c r="W19" s="79" t="str">
        <f t="shared" si="1"/>
        <v>水</v>
      </c>
      <c r="X19" s="79" t="str">
        <f t="shared" si="1"/>
        <v>木</v>
      </c>
      <c r="Y19" s="79" t="str">
        <f t="shared" si="1"/>
        <v>金</v>
      </c>
      <c r="Z19" s="79" t="str">
        <f t="shared" si="1"/>
        <v>土</v>
      </c>
      <c r="AA19" s="79" t="str">
        <f t="shared" si="1"/>
        <v>日</v>
      </c>
      <c r="AB19" s="79" t="str">
        <f t="shared" si="1"/>
        <v>月</v>
      </c>
      <c r="AC19" s="79" t="str">
        <f t="shared" si="1"/>
        <v>火</v>
      </c>
      <c r="AD19" s="79" t="str">
        <f t="shared" si="1"/>
        <v>水</v>
      </c>
      <c r="AE19" s="79" t="str">
        <f t="shared" si="1"/>
        <v>木</v>
      </c>
      <c r="AF19" s="79" t="str">
        <f t="shared" si="1"/>
        <v>金</v>
      </c>
      <c r="AG19" s="79" t="str">
        <f t="shared" si="1"/>
        <v>土</v>
      </c>
      <c r="AH19" s="79" t="str">
        <f t="shared" si="1"/>
        <v>日</v>
      </c>
      <c r="AI19" s="79" t="str">
        <f t="shared" si="1"/>
        <v>月</v>
      </c>
      <c r="AJ19" s="79" t="str">
        <f t="shared" si="1"/>
        <v>火</v>
      </c>
      <c r="AK19" s="79" t="str">
        <f t="shared" si="1"/>
        <v>水</v>
      </c>
      <c r="AL19" s="79" t="str">
        <f t="shared" si="1"/>
        <v>木</v>
      </c>
      <c r="AM19" s="79" t="str">
        <f t="shared" si="1"/>
        <v>金</v>
      </c>
      <c r="AN19" s="79" t="str">
        <f t="shared" si="1"/>
        <v>土</v>
      </c>
      <c r="AO19" s="79" t="str">
        <f t="shared" si="1"/>
        <v>日</v>
      </c>
      <c r="AP19" s="79" t="str">
        <f t="shared" si="1"/>
        <v>月</v>
      </c>
      <c r="AQ19" s="79" t="str">
        <f t="shared" si="1"/>
        <v>火</v>
      </c>
      <c r="AR19" s="79" t="str">
        <f t="shared" si="1"/>
        <v>水</v>
      </c>
      <c r="AS19" s="79" t="str">
        <f t="shared" si="1"/>
        <v>木</v>
      </c>
      <c r="AT19" s="80" t="str">
        <f t="shared" si="1"/>
        <v>金</v>
      </c>
      <c r="AU19" s="56" t="s">
        <v>34</v>
      </c>
    </row>
    <row r="20" spans="1:48" ht="18" customHeight="1" x14ac:dyDescent="0.45">
      <c r="A20" s="61">
        <v>4</v>
      </c>
      <c r="B20" s="96" cm="1">
        <f t="array" ref="B20">SUMPRODUCT((DATE($A19,$A20,$P$18:$AT$18)&gt;=D$10)*(DATE($A19,$A20,$P$18:$AT$18)&lt;=D$11)*(DATE($A19,$A20,$P$18:$AT$18)&lt;=EOMONTH(DATE($A19,$A20,1),0)))</f>
        <v>0</v>
      </c>
      <c r="C20" s="97" cm="1">
        <f t="array" ref="C20">SUMPRODUCT((DATE($A19,$A20,$P$18:$AT$18)&gt;=D$10)*(DATE($A19,$A20,$P$18:$AT$18)&lt;=D$11)*(DATE($A19,$A20,$P$18:$AT$18)&lt;=EOMONTH(DATE($A19,$A20,1),0))*(WEEKDAY(DATE($A19,$A20,$P$18:$AT$18),2)&gt;=6))</f>
        <v>0</v>
      </c>
      <c r="D20" s="52">
        <f>COUNTIF(P20:AT20, "×")</f>
        <v>0</v>
      </c>
      <c r="E20" s="36">
        <f>B20-D20</f>
        <v>0</v>
      </c>
      <c r="F20" s="50">
        <f>COUNTIF(P20:AT20,"●")</f>
        <v>0</v>
      </c>
      <c r="G20" s="147"/>
      <c r="H20" s="150"/>
      <c r="I20" s="53">
        <f>IFERROR(F20/E20,0)</f>
        <v>0</v>
      </c>
      <c r="J20" s="54"/>
      <c r="K20" s="50" t="str">
        <f>IF(E20=0,"●",IF(I20&gt;=0.285,"●",IF(AND(I20&lt;0.285,J20="●"),"●","")))</f>
        <v>●</v>
      </c>
      <c r="L20" s="76">
        <f>C20</f>
        <v>0</v>
      </c>
      <c r="M20" s="106" cm="1">
        <f t="array" ref="M20">SUMPRODUCT((DATE($A19,$A20,$P$18:$AT$18)&lt;=EOMONTH(DATE($A19,$A20,1),0))*(WEEKDAY(DATE($A19,$A20,$P$18:$AT$18),2)&gt;=6)*(P20:AT20="●"))</f>
        <v>0</v>
      </c>
      <c r="N20" s="106" cm="1">
        <f t="array" ref="N20">SUMPRODUCT((DATE($A19,$A20,$P$18:$AT$18)&lt;=EOMONTH(DATE($A19,$A20,1),0))*(WEEKDAY(DATE($A19,$A20,$P$18:$AT$18),2)&lt;=5)*(P20:AT20="●"))</f>
        <v>0</v>
      </c>
      <c r="O20" s="55"/>
      <c r="P20" s="8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6"/>
      <c r="AU20" s="57">
        <f>A20</f>
        <v>4</v>
      </c>
      <c r="AV20" s="107">
        <f>IF(AND(DATE($A19,$A20,1)&gt;=DATE(YEAR(D$10),MONTH(D$10),1), DATE($A19,$A20,1)&lt;=DATE(YEAR(D$11),MONTH(D$11),1)), 1, 0)</f>
        <v>0</v>
      </c>
    </row>
    <row r="21" spans="1:48" ht="10.050000000000001" customHeight="1" x14ac:dyDescent="0.45">
      <c r="A21" s="62">
        <f>$A$19</f>
        <v>2026</v>
      </c>
      <c r="B21" s="98"/>
      <c r="C21" s="99"/>
      <c r="D21" s="38"/>
      <c r="E21" s="46"/>
      <c r="F21" s="45"/>
      <c r="G21" s="147"/>
      <c r="H21" s="150"/>
      <c r="I21" s="44"/>
      <c r="J21" s="38"/>
      <c r="K21" s="40"/>
      <c r="L21" s="77"/>
      <c r="M21" s="105"/>
      <c r="N21" s="105"/>
      <c r="O21" s="40"/>
      <c r="P21" s="78" t="str">
        <f>TEXT(DATE($A21,$A22,P$18),"aaa")</f>
        <v>金</v>
      </c>
      <c r="Q21" s="79" t="str">
        <f t="shared" ref="Q21:AT35" si="2">TEXT(DATE($A21,$A22,Q$18),"aaa")</f>
        <v>土</v>
      </c>
      <c r="R21" s="79" t="str">
        <f t="shared" si="2"/>
        <v>日</v>
      </c>
      <c r="S21" s="79" t="str">
        <f t="shared" si="2"/>
        <v>月</v>
      </c>
      <c r="T21" s="79" t="str">
        <f t="shared" si="2"/>
        <v>火</v>
      </c>
      <c r="U21" s="79" t="str">
        <f t="shared" si="2"/>
        <v>水</v>
      </c>
      <c r="V21" s="79" t="str">
        <f t="shared" si="2"/>
        <v>木</v>
      </c>
      <c r="W21" s="79" t="str">
        <f t="shared" si="2"/>
        <v>金</v>
      </c>
      <c r="X21" s="79" t="str">
        <f t="shared" si="2"/>
        <v>土</v>
      </c>
      <c r="Y21" s="79" t="str">
        <f t="shared" si="2"/>
        <v>日</v>
      </c>
      <c r="Z21" s="79" t="str">
        <f t="shared" si="2"/>
        <v>月</v>
      </c>
      <c r="AA21" s="79" t="str">
        <f t="shared" si="2"/>
        <v>火</v>
      </c>
      <c r="AB21" s="79" t="str">
        <f t="shared" si="2"/>
        <v>水</v>
      </c>
      <c r="AC21" s="79" t="str">
        <f t="shared" si="2"/>
        <v>木</v>
      </c>
      <c r="AD21" s="79" t="str">
        <f t="shared" si="2"/>
        <v>金</v>
      </c>
      <c r="AE21" s="79" t="str">
        <f t="shared" si="2"/>
        <v>土</v>
      </c>
      <c r="AF21" s="79" t="str">
        <f t="shared" si="2"/>
        <v>日</v>
      </c>
      <c r="AG21" s="79" t="str">
        <f t="shared" si="2"/>
        <v>月</v>
      </c>
      <c r="AH21" s="79" t="str">
        <f t="shared" si="2"/>
        <v>火</v>
      </c>
      <c r="AI21" s="79" t="str">
        <f t="shared" si="2"/>
        <v>水</v>
      </c>
      <c r="AJ21" s="79" t="str">
        <f t="shared" si="2"/>
        <v>木</v>
      </c>
      <c r="AK21" s="79" t="str">
        <f t="shared" si="2"/>
        <v>金</v>
      </c>
      <c r="AL21" s="79" t="str">
        <f t="shared" si="2"/>
        <v>土</v>
      </c>
      <c r="AM21" s="79" t="str">
        <f t="shared" si="2"/>
        <v>日</v>
      </c>
      <c r="AN21" s="79" t="str">
        <f t="shared" si="2"/>
        <v>月</v>
      </c>
      <c r="AO21" s="79" t="str">
        <f t="shared" si="2"/>
        <v>火</v>
      </c>
      <c r="AP21" s="79" t="str">
        <f t="shared" si="2"/>
        <v>水</v>
      </c>
      <c r="AQ21" s="79" t="str">
        <f t="shared" si="2"/>
        <v>木</v>
      </c>
      <c r="AR21" s="79" t="str">
        <f t="shared" si="2"/>
        <v>金</v>
      </c>
      <c r="AS21" s="79" t="str">
        <f t="shared" si="2"/>
        <v>土</v>
      </c>
      <c r="AT21" s="80" t="str">
        <f t="shared" si="2"/>
        <v>日</v>
      </c>
      <c r="AU21" s="57"/>
      <c r="AV21" s="108"/>
    </row>
    <row r="22" spans="1:48" ht="18" customHeight="1" x14ac:dyDescent="0.45">
      <c r="A22" s="61">
        <f>A20+1</f>
        <v>5</v>
      </c>
      <c r="B22" s="96" cm="1">
        <f t="array" ref="B22">SUMPRODUCT((DATE($A21,$A22,$P$18:$AT$18)&gt;=D$10)*(DATE($A21,$A22,$P$18:$AT$18)&lt;=D$11)*(DATE($A21,$A22,$P$18:$AT$18)&lt;=EOMONTH(DATE($A21,$A22,1),0)))</f>
        <v>12</v>
      </c>
      <c r="C22" s="97" cm="1">
        <f t="array" ref="C22">SUMPRODUCT((DATE($A21,$A22,$P$18:$AT$18)&gt;=D$10)*(DATE($A21,$A22,$P$18:$AT$18)&lt;=D$11)*(DATE($A21,$A22,$P$18:$AT$18)&lt;=EOMONTH(DATE($A21,$A22,1),0))*(WEEKDAY(DATE($A21,$A22,$P$18:$AT$18),2)&gt;=6))</f>
        <v>4</v>
      </c>
      <c r="D22" s="52">
        <f t="shared" ref="D22" si="3">COUNTIF(P22:AT22, "×")</f>
        <v>0</v>
      </c>
      <c r="E22" s="36">
        <f>B22-D22</f>
        <v>12</v>
      </c>
      <c r="F22" s="50">
        <f>COUNTIF(P22:AT22,"●")</f>
        <v>4</v>
      </c>
      <c r="G22" s="147"/>
      <c r="H22" s="150"/>
      <c r="I22" s="53">
        <f>IFERROR(F22/E22,0)</f>
        <v>0.33333333333333331</v>
      </c>
      <c r="J22" s="54"/>
      <c r="K22" s="50" t="str">
        <f t="shared" ref="K22" si="4">IF(E22=0,"●",IF(I22&gt;=0.285,"●",IF(AND(I22&lt;0.285,J22="●"),"●","")))</f>
        <v>●</v>
      </c>
      <c r="L22" s="76">
        <f>C22</f>
        <v>4</v>
      </c>
      <c r="M22" s="106" cm="1">
        <f t="array" ref="M22">SUMPRODUCT((DATE($A21,$A22,$P$18:$AT$18)&lt;=EOMONTH(DATE($A21,$A22,1),0))*(WEEKDAY(DATE($A21,$A22,$P$18:$AT$18),2)&gt;=6)*(P22:AT22="●"))</f>
        <v>4</v>
      </c>
      <c r="N22" s="106" cm="1">
        <f t="array" ref="N22">SUMPRODUCT((DATE($A21,$A22,$P$18:$AT$18)&lt;=EOMONTH(DATE($A21,$A22,1),0))*(WEEKDAY(DATE($A21,$A22,$P$18:$AT$18),2)&lt;=5)*(P22:AT22="●"))</f>
        <v>0</v>
      </c>
      <c r="O22" s="55" t="s">
        <v>42</v>
      </c>
      <c r="P22" s="81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3"/>
      <c r="AJ22" s="83"/>
      <c r="AK22" s="83"/>
      <c r="AL22" s="83" t="s">
        <v>42</v>
      </c>
      <c r="AM22" s="83" t="s">
        <v>42</v>
      </c>
      <c r="AN22" s="83"/>
      <c r="AO22" s="83"/>
      <c r="AP22" s="83"/>
      <c r="AQ22" s="83"/>
      <c r="AR22" s="83"/>
      <c r="AS22" s="83" t="s">
        <v>42</v>
      </c>
      <c r="AT22" s="84" t="s">
        <v>42</v>
      </c>
      <c r="AU22" s="57">
        <f t="shared" ref="AU22:AU42" si="5">A22</f>
        <v>5</v>
      </c>
      <c r="AV22" s="107">
        <f t="shared" ref="AV22" si="6">IF(AND(DATE($A21,$A22,1)&gt;=DATE(YEAR(D$10),MONTH(D$10),1), DATE($A21,$A22,1)&lt;=DATE(YEAR(D$11),MONTH(D$11),1)), 1, 0)</f>
        <v>1</v>
      </c>
    </row>
    <row r="23" spans="1:48" ht="10.050000000000001" customHeight="1" x14ac:dyDescent="0.45">
      <c r="A23" s="62">
        <f>$A$19</f>
        <v>2026</v>
      </c>
      <c r="B23" s="98"/>
      <c r="C23" s="99"/>
      <c r="D23" s="38"/>
      <c r="E23" s="46"/>
      <c r="F23" s="45"/>
      <c r="G23" s="147"/>
      <c r="H23" s="150"/>
      <c r="I23" s="44"/>
      <c r="J23" s="38"/>
      <c r="K23" s="40"/>
      <c r="L23" s="77"/>
      <c r="M23" s="105"/>
      <c r="N23" s="105"/>
      <c r="O23" s="40"/>
      <c r="P23" s="78" t="str">
        <f>TEXT(DATE($A23,$A24,P$18),"aaa")</f>
        <v>月</v>
      </c>
      <c r="Q23" s="79" t="str">
        <f t="shared" si="2"/>
        <v>火</v>
      </c>
      <c r="R23" s="79" t="str">
        <f t="shared" si="2"/>
        <v>水</v>
      </c>
      <c r="S23" s="79" t="str">
        <f t="shared" si="2"/>
        <v>木</v>
      </c>
      <c r="T23" s="79" t="str">
        <f t="shared" si="2"/>
        <v>金</v>
      </c>
      <c r="U23" s="79" t="str">
        <f t="shared" si="2"/>
        <v>土</v>
      </c>
      <c r="V23" s="79" t="str">
        <f t="shared" si="2"/>
        <v>日</v>
      </c>
      <c r="W23" s="79" t="str">
        <f t="shared" si="2"/>
        <v>月</v>
      </c>
      <c r="X23" s="79" t="str">
        <f t="shared" si="2"/>
        <v>火</v>
      </c>
      <c r="Y23" s="79" t="str">
        <f t="shared" si="2"/>
        <v>水</v>
      </c>
      <c r="Z23" s="79" t="str">
        <f t="shared" si="2"/>
        <v>木</v>
      </c>
      <c r="AA23" s="79" t="str">
        <f t="shared" si="2"/>
        <v>金</v>
      </c>
      <c r="AB23" s="79" t="str">
        <f t="shared" si="2"/>
        <v>土</v>
      </c>
      <c r="AC23" s="79" t="str">
        <f t="shared" si="2"/>
        <v>日</v>
      </c>
      <c r="AD23" s="79" t="str">
        <f t="shared" si="2"/>
        <v>月</v>
      </c>
      <c r="AE23" s="79" t="str">
        <f t="shared" si="2"/>
        <v>火</v>
      </c>
      <c r="AF23" s="79" t="str">
        <f t="shared" si="2"/>
        <v>水</v>
      </c>
      <c r="AG23" s="79" t="str">
        <f t="shared" si="2"/>
        <v>木</v>
      </c>
      <c r="AH23" s="79" t="str">
        <f t="shared" si="2"/>
        <v>金</v>
      </c>
      <c r="AI23" s="79" t="str">
        <f t="shared" si="2"/>
        <v>土</v>
      </c>
      <c r="AJ23" s="79" t="str">
        <f t="shared" si="2"/>
        <v>日</v>
      </c>
      <c r="AK23" s="79" t="str">
        <f t="shared" si="2"/>
        <v>月</v>
      </c>
      <c r="AL23" s="79" t="str">
        <f t="shared" si="2"/>
        <v>火</v>
      </c>
      <c r="AM23" s="79" t="str">
        <f t="shared" si="2"/>
        <v>水</v>
      </c>
      <c r="AN23" s="79" t="str">
        <f t="shared" si="2"/>
        <v>木</v>
      </c>
      <c r="AO23" s="79" t="str">
        <f t="shared" si="2"/>
        <v>金</v>
      </c>
      <c r="AP23" s="79" t="str">
        <f t="shared" si="2"/>
        <v>土</v>
      </c>
      <c r="AQ23" s="79" t="str">
        <f t="shared" si="2"/>
        <v>日</v>
      </c>
      <c r="AR23" s="79" t="str">
        <f t="shared" si="2"/>
        <v>月</v>
      </c>
      <c r="AS23" s="79" t="str">
        <f t="shared" si="2"/>
        <v>火</v>
      </c>
      <c r="AT23" s="80" t="str">
        <f t="shared" si="2"/>
        <v>水</v>
      </c>
      <c r="AU23" s="57"/>
      <c r="AV23" s="108"/>
    </row>
    <row r="24" spans="1:48" ht="18" customHeight="1" x14ac:dyDescent="0.45">
      <c r="A24" s="61">
        <f>A22+1</f>
        <v>6</v>
      </c>
      <c r="B24" s="96" cm="1">
        <f t="array" ref="B24">SUMPRODUCT((DATE($A23,$A24,$P$18:$AT$18)&gt;=D$10)*(DATE($A23,$A24,$P$18:$AT$18)&lt;=D$11)*(DATE($A23,$A24,$P$18:$AT$18)&lt;=EOMONTH(DATE($A23,$A24,1),0)))</f>
        <v>30</v>
      </c>
      <c r="C24" s="97" cm="1">
        <f t="array" ref="C24">SUMPRODUCT((DATE($A23,$A24,$P$18:$AT$18)&gt;=D$10)*(DATE($A23,$A24,$P$18:$AT$18)&lt;=D$11)*(DATE($A23,$A24,$P$18:$AT$18)&lt;=EOMONTH(DATE($A23,$A24,1),0))*(WEEKDAY(DATE($A23,$A24,$P$18:$AT$18),2)&gt;=6))</f>
        <v>8</v>
      </c>
      <c r="D24" s="52">
        <f t="shared" ref="D24" si="7">COUNTIF(P24:AT24, "×")</f>
        <v>0</v>
      </c>
      <c r="E24" s="36">
        <f>B24-D24</f>
        <v>30</v>
      </c>
      <c r="F24" s="50">
        <f>COUNTIF(P24:AT24,"●")</f>
        <v>8</v>
      </c>
      <c r="G24" s="147"/>
      <c r="H24" s="150"/>
      <c r="I24" s="53">
        <f>IFERROR(F24/E24,0)</f>
        <v>0.26666666666666666</v>
      </c>
      <c r="J24" s="54" t="s">
        <v>42</v>
      </c>
      <c r="K24" s="50" t="str">
        <f t="shared" ref="K24" si="8">IF(E24=0,"●",IF(I24&gt;=0.285,"●",IF(AND(I24&lt;0.285,J24="●"),"●","")))</f>
        <v>●</v>
      </c>
      <c r="L24" s="76">
        <f>C24</f>
        <v>8</v>
      </c>
      <c r="M24" s="106" cm="1">
        <f t="array" ref="M24">SUMPRODUCT((DATE($A23,$A24,$P$18:$AT$18)&lt;=EOMONTH(DATE($A23,$A24,1),0))*(WEEKDAY(DATE($A23,$A24,$P$18:$AT$18),2)&gt;=6)*(P24:AT24="●"))</f>
        <v>8</v>
      </c>
      <c r="N24" s="106" cm="1">
        <f t="array" ref="N24">SUMPRODUCT((DATE($A23,$A24,$P$18:$AT$18)&lt;=EOMONTH(DATE($A23,$A24,1),0))*(WEEKDAY(DATE($A23,$A24,$P$18:$AT$18),2)&lt;=5)*(P24:AT24="●"))</f>
        <v>0</v>
      </c>
      <c r="O24" s="55" t="s">
        <v>42</v>
      </c>
      <c r="P24" s="85"/>
      <c r="Q24" s="83"/>
      <c r="R24" s="83"/>
      <c r="S24" s="83"/>
      <c r="T24" s="83"/>
      <c r="U24" s="83" t="s">
        <v>42</v>
      </c>
      <c r="V24" s="83" t="s">
        <v>42</v>
      </c>
      <c r="W24" s="83"/>
      <c r="X24" s="83"/>
      <c r="Y24" s="83"/>
      <c r="Z24" s="83"/>
      <c r="AA24" s="83"/>
      <c r="AB24" s="83" t="s">
        <v>42</v>
      </c>
      <c r="AC24" s="83" t="s">
        <v>42</v>
      </c>
      <c r="AD24" s="83"/>
      <c r="AE24" s="83"/>
      <c r="AF24" s="83"/>
      <c r="AG24" s="83"/>
      <c r="AH24" s="83"/>
      <c r="AI24" s="83" t="s">
        <v>42</v>
      </c>
      <c r="AJ24" s="83" t="s">
        <v>42</v>
      </c>
      <c r="AK24" s="83"/>
      <c r="AL24" s="83"/>
      <c r="AM24" s="83"/>
      <c r="AN24" s="83"/>
      <c r="AO24" s="83"/>
      <c r="AP24" s="83" t="s">
        <v>42</v>
      </c>
      <c r="AQ24" s="83" t="s">
        <v>42</v>
      </c>
      <c r="AR24" s="83"/>
      <c r="AS24" s="83"/>
      <c r="AT24" s="86"/>
      <c r="AU24" s="57">
        <f t="shared" si="5"/>
        <v>6</v>
      </c>
      <c r="AV24" s="107">
        <f t="shared" ref="AV24" si="9">IF(AND(DATE($A23,$A24,1)&gt;=DATE(YEAR(D$10),MONTH(D$10),1), DATE($A23,$A24,1)&lt;=DATE(YEAR(D$11),MONTH(D$11),1)), 1, 0)</f>
        <v>1</v>
      </c>
    </row>
    <row r="25" spans="1:48" ht="10.050000000000001" customHeight="1" x14ac:dyDescent="0.45">
      <c r="A25" s="62">
        <f>$A$19</f>
        <v>2026</v>
      </c>
      <c r="B25" s="98"/>
      <c r="C25" s="99"/>
      <c r="D25" s="38"/>
      <c r="E25" s="46"/>
      <c r="F25" s="45"/>
      <c r="G25" s="147"/>
      <c r="H25" s="150"/>
      <c r="I25" s="44"/>
      <c r="J25" s="38"/>
      <c r="K25" s="40"/>
      <c r="L25" s="77"/>
      <c r="M25" s="105"/>
      <c r="N25" s="105"/>
      <c r="O25" s="40"/>
      <c r="P25" s="78" t="str">
        <f>TEXT(DATE($A25,$A26,P$18),"aaa")</f>
        <v>水</v>
      </c>
      <c r="Q25" s="79" t="str">
        <f t="shared" si="2"/>
        <v>木</v>
      </c>
      <c r="R25" s="79" t="str">
        <f t="shared" si="2"/>
        <v>金</v>
      </c>
      <c r="S25" s="79" t="str">
        <f>TEXT(DATE($A25,$A26,S$18),"aaa")</f>
        <v>土</v>
      </c>
      <c r="T25" s="79" t="str">
        <f t="shared" si="2"/>
        <v>日</v>
      </c>
      <c r="U25" s="79" t="str">
        <f t="shared" si="2"/>
        <v>月</v>
      </c>
      <c r="V25" s="79" t="str">
        <f t="shared" si="2"/>
        <v>火</v>
      </c>
      <c r="W25" s="79" t="str">
        <f t="shared" si="2"/>
        <v>水</v>
      </c>
      <c r="X25" s="79" t="str">
        <f t="shared" si="2"/>
        <v>木</v>
      </c>
      <c r="Y25" s="79" t="str">
        <f t="shared" si="2"/>
        <v>金</v>
      </c>
      <c r="Z25" s="79" t="str">
        <f t="shared" si="2"/>
        <v>土</v>
      </c>
      <c r="AA25" s="79" t="str">
        <f t="shared" si="2"/>
        <v>日</v>
      </c>
      <c r="AB25" s="79" t="str">
        <f t="shared" si="2"/>
        <v>月</v>
      </c>
      <c r="AC25" s="79" t="str">
        <f t="shared" si="2"/>
        <v>火</v>
      </c>
      <c r="AD25" s="79" t="str">
        <f t="shared" si="2"/>
        <v>水</v>
      </c>
      <c r="AE25" s="79" t="str">
        <f t="shared" si="2"/>
        <v>木</v>
      </c>
      <c r="AF25" s="79" t="str">
        <f t="shared" si="2"/>
        <v>金</v>
      </c>
      <c r="AG25" s="79" t="str">
        <f t="shared" si="2"/>
        <v>土</v>
      </c>
      <c r="AH25" s="79" t="str">
        <f t="shared" si="2"/>
        <v>日</v>
      </c>
      <c r="AI25" s="79" t="str">
        <f t="shared" si="2"/>
        <v>月</v>
      </c>
      <c r="AJ25" s="79" t="str">
        <f t="shared" si="2"/>
        <v>火</v>
      </c>
      <c r="AK25" s="79" t="str">
        <f t="shared" si="2"/>
        <v>水</v>
      </c>
      <c r="AL25" s="79" t="str">
        <f t="shared" si="2"/>
        <v>木</v>
      </c>
      <c r="AM25" s="79" t="str">
        <f t="shared" si="2"/>
        <v>金</v>
      </c>
      <c r="AN25" s="79" t="str">
        <f t="shared" si="2"/>
        <v>土</v>
      </c>
      <c r="AO25" s="79" t="str">
        <f t="shared" si="2"/>
        <v>日</v>
      </c>
      <c r="AP25" s="79" t="str">
        <f t="shared" si="2"/>
        <v>月</v>
      </c>
      <c r="AQ25" s="79" t="str">
        <f t="shared" si="2"/>
        <v>火</v>
      </c>
      <c r="AR25" s="79" t="str">
        <f t="shared" si="2"/>
        <v>水</v>
      </c>
      <c r="AS25" s="79" t="str">
        <f t="shared" si="2"/>
        <v>木</v>
      </c>
      <c r="AT25" s="80" t="str">
        <f t="shared" si="2"/>
        <v>金</v>
      </c>
      <c r="AU25" s="57"/>
      <c r="AV25" s="108"/>
    </row>
    <row r="26" spans="1:48" ht="18" customHeight="1" x14ac:dyDescent="0.45">
      <c r="A26" s="61">
        <f>A24+1</f>
        <v>7</v>
      </c>
      <c r="B26" s="96" cm="1">
        <f t="array" ref="B26">SUMPRODUCT((DATE($A25,$A26,$P$18:$AT$18)&gt;=D$10)*(DATE($A25,$A26,$P$18:$AT$18)&lt;=D$11)*(DATE($A25,$A26,$P$18:$AT$18)&lt;=EOMONTH(DATE($A25,$A26,1),0)))</f>
        <v>31</v>
      </c>
      <c r="C26" s="97" cm="1">
        <f t="array" ref="C26">SUMPRODUCT((DATE($A25,$A26,$P$18:$AT$18)&gt;=D$10)*(DATE($A25,$A26,$P$18:$AT$18)&lt;=D$11)*(DATE($A25,$A26,$P$18:$AT$18)&lt;=EOMONTH(DATE($A25,$A26,1),0))*(WEEKDAY(DATE($A25,$A26,$P$18:$AT$18),2)&gt;=6))</f>
        <v>8</v>
      </c>
      <c r="D26" s="52">
        <f t="shared" ref="D26" si="10">COUNTIF(P26:AT26, "×")</f>
        <v>1</v>
      </c>
      <c r="E26" s="36">
        <f>B26-D26</f>
        <v>30</v>
      </c>
      <c r="F26" s="50">
        <f>COUNTIF(P26:AT26,"●")</f>
        <v>8</v>
      </c>
      <c r="G26" s="147"/>
      <c r="H26" s="150"/>
      <c r="I26" s="53">
        <f>IFERROR(F26/E26,0)</f>
        <v>0.26666666666666666</v>
      </c>
      <c r="J26" s="54" t="s">
        <v>42</v>
      </c>
      <c r="K26" s="50" t="str">
        <f t="shared" ref="K26" si="11">IF(E26=0,"●",IF(I26&gt;=0.285,"●",IF(AND(I26&lt;0.285,J26="●"),"●","")))</f>
        <v>●</v>
      </c>
      <c r="L26" s="76">
        <f>C26</f>
        <v>8</v>
      </c>
      <c r="M26" s="106" cm="1">
        <f t="array" ref="M26">SUMPRODUCT((DATE($A25,$A26,$P$18:$AT$18)&lt;=EOMONTH(DATE($A25,$A26,1),0))*(WEEKDAY(DATE($A25,$A26,$P$18:$AT$18),2)&gt;=6)*(P26:AT26="●"))</f>
        <v>6</v>
      </c>
      <c r="N26" s="106" cm="1">
        <f t="array" ref="N26">SUMPRODUCT((DATE($A25,$A26,$P$18:$AT$18)&lt;=EOMONTH(DATE($A25,$A26,1),0))*(WEEKDAY(DATE($A25,$A26,$P$18:$AT$18),2)&lt;=5)*(P26:AT26="●"))</f>
        <v>2</v>
      </c>
      <c r="O26" s="55"/>
      <c r="P26" s="85"/>
      <c r="Q26" s="83"/>
      <c r="R26" s="83"/>
      <c r="S26" s="83" t="s">
        <v>42</v>
      </c>
      <c r="T26" s="83" t="s">
        <v>42</v>
      </c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 t="s">
        <v>42</v>
      </c>
      <c r="AF26" s="83" t="s">
        <v>42</v>
      </c>
      <c r="AG26" s="83" t="s">
        <v>42</v>
      </c>
      <c r="AH26" s="83" t="s">
        <v>42</v>
      </c>
      <c r="AI26" s="83" t="s">
        <v>43</v>
      </c>
      <c r="AJ26" s="83"/>
      <c r="AK26" s="83"/>
      <c r="AL26" s="83"/>
      <c r="AM26" s="83"/>
      <c r="AN26" s="83" t="s">
        <v>42</v>
      </c>
      <c r="AO26" s="83" t="s">
        <v>42</v>
      </c>
      <c r="AP26" s="83"/>
      <c r="AQ26" s="83"/>
      <c r="AR26" s="83"/>
      <c r="AS26" s="83"/>
      <c r="AT26" s="84"/>
      <c r="AU26" s="57">
        <f t="shared" si="5"/>
        <v>7</v>
      </c>
      <c r="AV26" s="107">
        <f t="shared" ref="AV26" si="12">IF(AND(DATE($A25,$A26,1)&gt;=DATE(YEAR(D$10),MONTH(D$10),1), DATE($A25,$A26,1)&lt;=DATE(YEAR(D$11),MONTH(D$11),1)), 1, 0)</f>
        <v>1</v>
      </c>
    </row>
    <row r="27" spans="1:48" ht="10.050000000000001" customHeight="1" x14ac:dyDescent="0.45">
      <c r="A27" s="62">
        <f>$A$19</f>
        <v>2026</v>
      </c>
      <c r="B27" s="98"/>
      <c r="C27" s="100"/>
      <c r="D27" s="38"/>
      <c r="E27" s="46"/>
      <c r="F27" s="45"/>
      <c r="G27" s="147"/>
      <c r="H27" s="150"/>
      <c r="I27" s="44"/>
      <c r="J27" s="38"/>
      <c r="K27" s="40"/>
      <c r="L27" s="77"/>
      <c r="M27" s="105"/>
      <c r="N27" s="105"/>
      <c r="O27" s="40"/>
      <c r="P27" s="78" t="str">
        <f>TEXT(DATE($A27,$A28,P$18),"aaa")</f>
        <v>土</v>
      </c>
      <c r="Q27" s="79" t="str">
        <f t="shared" si="2"/>
        <v>日</v>
      </c>
      <c r="R27" s="79" t="str">
        <f t="shared" si="2"/>
        <v>月</v>
      </c>
      <c r="S27" s="79" t="str">
        <f t="shared" si="2"/>
        <v>火</v>
      </c>
      <c r="T27" s="79" t="str">
        <f t="shared" si="2"/>
        <v>水</v>
      </c>
      <c r="U27" s="79" t="str">
        <f t="shared" si="2"/>
        <v>木</v>
      </c>
      <c r="V27" s="79" t="str">
        <f t="shared" si="2"/>
        <v>金</v>
      </c>
      <c r="W27" s="79" t="str">
        <f t="shared" si="2"/>
        <v>土</v>
      </c>
      <c r="X27" s="79" t="str">
        <f t="shared" si="2"/>
        <v>日</v>
      </c>
      <c r="Y27" s="79" t="str">
        <f t="shared" si="2"/>
        <v>月</v>
      </c>
      <c r="Z27" s="79" t="str">
        <f t="shared" si="2"/>
        <v>火</v>
      </c>
      <c r="AA27" s="79" t="str">
        <f t="shared" si="2"/>
        <v>水</v>
      </c>
      <c r="AB27" s="79" t="str">
        <f t="shared" si="2"/>
        <v>木</v>
      </c>
      <c r="AC27" s="79" t="str">
        <f t="shared" si="2"/>
        <v>金</v>
      </c>
      <c r="AD27" s="79" t="str">
        <f t="shared" si="2"/>
        <v>土</v>
      </c>
      <c r="AE27" s="79" t="str">
        <f t="shared" si="2"/>
        <v>日</v>
      </c>
      <c r="AF27" s="79" t="str">
        <f t="shared" si="2"/>
        <v>月</v>
      </c>
      <c r="AG27" s="79" t="str">
        <f t="shared" si="2"/>
        <v>火</v>
      </c>
      <c r="AH27" s="79" t="str">
        <f t="shared" si="2"/>
        <v>水</v>
      </c>
      <c r="AI27" s="79" t="str">
        <f t="shared" si="2"/>
        <v>木</v>
      </c>
      <c r="AJ27" s="79" t="str">
        <f t="shared" si="2"/>
        <v>金</v>
      </c>
      <c r="AK27" s="79" t="str">
        <f t="shared" si="2"/>
        <v>土</v>
      </c>
      <c r="AL27" s="79" t="str">
        <f t="shared" si="2"/>
        <v>日</v>
      </c>
      <c r="AM27" s="79" t="str">
        <f t="shared" si="2"/>
        <v>月</v>
      </c>
      <c r="AN27" s="79" t="str">
        <f t="shared" si="2"/>
        <v>火</v>
      </c>
      <c r="AO27" s="79" t="str">
        <f t="shared" si="2"/>
        <v>水</v>
      </c>
      <c r="AP27" s="79" t="str">
        <f t="shared" si="2"/>
        <v>木</v>
      </c>
      <c r="AQ27" s="79" t="str">
        <f t="shared" si="2"/>
        <v>金</v>
      </c>
      <c r="AR27" s="79" t="str">
        <f t="shared" si="2"/>
        <v>土</v>
      </c>
      <c r="AS27" s="79" t="str">
        <f t="shared" si="2"/>
        <v>日</v>
      </c>
      <c r="AT27" s="80" t="str">
        <f t="shared" si="2"/>
        <v>月</v>
      </c>
      <c r="AU27" s="57"/>
      <c r="AV27" s="108"/>
    </row>
    <row r="28" spans="1:48" ht="18" customHeight="1" x14ac:dyDescent="0.45">
      <c r="A28" s="61">
        <f>A26+1</f>
        <v>8</v>
      </c>
      <c r="B28" s="96" cm="1">
        <f t="array" ref="B28">SUMPRODUCT((DATE($A27,$A28,$P$18:$AT$18)&gt;=D$10)*(DATE($A27,$A28,$P$18:$AT$18)&lt;=D$11)*(DATE($A27,$A28,$P$18:$AT$18)&lt;=EOMONTH(DATE($A27,$A28,1),0)))</f>
        <v>31</v>
      </c>
      <c r="C28" s="101" cm="1">
        <f t="array" ref="C28">SUMPRODUCT((DATE($A27,$A28,$P$18:$AT$18)&gt;=D$10)*(DATE($A27,$A28,$P$18:$AT$18)&lt;=D$11)*(DATE($A27,$A28,$P$18:$AT$18)&lt;=EOMONTH(DATE($A27,$A28,1),0))*(WEEKDAY(DATE($A27,$A28,$P$18:$AT$18),2)&gt;=6))</f>
        <v>10</v>
      </c>
      <c r="D28" s="52">
        <f t="shared" ref="D28" si="13">COUNTIF(P28:AT28, "×")</f>
        <v>3</v>
      </c>
      <c r="E28" s="36">
        <f>B28-D28</f>
        <v>28</v>
      </c>
      <c r="F28" s="50">
        <f>COUNTIF(P28:AT28,"●")</f>
        <v>9</v>
      </c>
      <c r="G28" s="147"/>
      <c r="H28" s="150"/>
      <c r="I28" s="53">
        <f>IFERROR(F28/E28,0)</f>
        <v>0.32142857142857145</v>
      </c>
      <c r="J28" s="54"/>
      <c r="K28" s="50" t="str">
        <f t="shared" ref="K28" si="14">IF(E28=0,"●",IF(I28&gt;=0.285,"●",IF(AND(I28&lt;0.285,J28="●"),"●","")))</f>
        <v>●</v>
      </c>
      <c r="L28" s="76">
        <f>C28</f>
        <v>10</v>
      </c>
      <c r="M28" s="106" cm="1">
        <f t="array" ref="M28">SUMPRODUCT((DATE($A27,$A28,$P$18:$AT$18)&lt;=EOMONTH(DATE($A27,$A28,1),0))*(WEEKDAY(DATE($A27,$A28,$P$18:$AT$18),2)&gt;=6)*(P28:AT28="●"))</f>
        <v>9</v>
      </c>
      <c r="N28" s="106" cm="1">
        <f t="array" ref="N28">SUMPRODUCT((DATE($A27,$A28,$P$18:$AT$18)&lt;=EOMONTH(DATE($A27,$A28,1),0))*(WEEKDAY(DATE($A27,$A28,$P$18:$AT$18),2)&lt;=5)*(P28:AT28="●"))</f>
        <v>0</v>
      </c>
      <c r="O28" s="55" t="s">
        <v>42</v>
      </c>
      <c r="P28" s="85" t="s">
        <v>42</v>
      </c>
      <c r="Q28" s="83" t="s">
        <v>42</v>
      </c>
      <c r="R28" s="83"/>
      <c r="S28" s="83"/>
      <c r="T28" s="83"/>
      <c r="U28" s="83"/>
      <c r="V28" s="83"/>
      <c r="W28" s="83" t="s">
        <v>42</v>
      </c>
      <c r="X28" s="83" t="s">
        <v>42</v>
      </c>
      <c r="Y28" s="83"/>
      <c r="Z28" s="83"/>
      <c r="AA28" s="83"/>
      <c r="AB28" s="83" t="s">
        <v>43</v>
      </c>
      <c r="AC28" s="83" t="s">
        <v>43</v>
      </c>
      <c r="AD28" s="83" t="s">
        <v>43</v>
      </c>
      <c r="AE28" s="83" t="s">
        <v>42</v>
      </c>
      <c r="AF28" s="83"/>
      <c r="AG28" s="83"/>
      <c r="AH28" s="83"/>
      <c r="AI28" s="83"/>
      <c r="AJ28" s="83"/>
      <c r="AK28" s="83" t="s">
        <v>42</v>
      </c>
      <c r="AL28" s="83" t="s">
        <v>42</v>
      </c>
      <c r="AM28" s="83"/>
      <c r="AN28" s="83"/>
      <c r="AO28" s="83"/>
      <c r="AP28" s="83"/>
      <c r="AQ28" s="83"/>
      <c r="AR28" s="83" t="s">
        <v>42</v>
      </c>
      <c r="AS28" s="83" t="s">
        <v>42</v>
      </c>
      <c r="AT28" s="84"/>
      <c r="AU28" s="57">
        <f t="shared" si="5"/>
        <v>8</v>
      </c>
      <c r="AV28" s="107">
        <f t="shared" ref="AV28" si="15">IF(AND(DATE($A27,$A28,1)&gt;=DATE(YEAR(D$10),MONTH(D$10),1), DATE($A27,$A28,1)&lt;=DATE(YEAR(D$11),MONTH(D$11),1)), 1, 0)</f>
        <v>1</v>
      </c>
    </row>
    <row r="29" spans="1:48" ht="10.050000000000001" customHeight="1" x14ac:dyDescent="0.45">
      <c r="A29" s="62">
        <f>$A$19</f>
        <v>2026</v>
      </c>
      <c r="B29" s="98"/>
      <c r="C29" s="102"/>
      <c r="D29" s="38"/>
      <c r="E29" s="46"/>
      <c r="F29" s="45"/>
      <c r="G29" s="147"/>
      <c r="H29" s="150"/>
      <c r="I29" s="44"/>
      <c r="J29" s="38"/>
      <c r="K29" s="40"/>
      <c r="L29" s="77"/>
      <c r="M29" s="105"/>
      <c r="N29" s="105"/>
      <c r="O29" s="40"/>
      <c r="P29" s="78" t="str">
        <f>TEXT(DATE($A29,$A30,P$18),"aaa")</f>
        <v>火</v>
      </c>
      <c r="Q29" s="79" t="str">
        <f t="shared" si="2"/>
        <v>水</v>
      </c>
      <c r="R29" s="79" t="str">
        <f t="shared" si="2"/>
        <v>木</v>
      </c>
      <c r="S29" s="79" t="str">
        <f t="shared" si="2"/>
        <v>金</v>
      </c>
      <c r="T29" s="79" t="str">
        <f t="shared" si="2"/>
        <v>土</v>
      </c>
      <c r="U29" s="79" t="str">
        <f t="shared" si="2"/>
        <v>日</v>
      </c>
      <c r="V29" s="79" t="str">
        <f t="shared" si="2"/>
        <v>月</v>
      </c>
      <c r="W29" s="79" t="str">
        <f t="shared" si="2"/>
        <v>火</v>
      </c>
      <c r="X29" s="79" t="str">
        <f t="shared" si="2"/>
        <v>水</v>
      </c>
      <c r="Y29" s="79" t="str">
        <f t="shared" si="2"/>
        <v>木</v>
      </c>
      <c r="Z29" s="79" t="str">
        <f t="shared" si="2"/>
        <v>金</v>
      </c>
      <c r="AA29" s="79" t="str">
        <f t="shared" si="2"/>
        <v>土</v>
      </c>
      <c r="AB29" s="79" t="str">
        <f t="shared" si="2"/>
        <v>日</v>
      </c>
      <c r="AC29" s="79" t="str">
        <f t="shared" si="2"/>
        <v>月</v>
      </c>
      <c r="AD29" s="79" t="str">
        <f t="shared" si="2"/>
        <v>火</v>
      </c>
      <c r="AE29" s="79" t="str">
        <f t="shared" si="2"/>
        <v>水</v>
      </c>
      <c r="AF29" s="79" t="str">
        <f t="shared" si="2"/>
        <v>木</v>
      </c>
      <c r="AG29" s="79" t="str">
        <f t="shared" si="2"/>
        <v>金</v>
      </c>
      <c r="AH29" s="79" t="str">
        <f t="shared" si="2"/>
        <v>土</v>
      </c>
      <c r="AI29" s="79" t="str">
        <f t="shared" si="2"/>
        <v>日</v>
      </c>
      <c r="AJ29" s="79" t="str">
        <f t="shared" si="2"/>
        <v>月</v>
      </c>
      <c r="AK29" s="79" t="str">
        <f t="shared" si="2"/>
        <v>火</v>
      </c>
      <c r="AL29" s="79" t="str">
        <f t="shared" si="2"/>
        <v>水</v>
      </c>
      <c r="AM29" s="79" t="str">
        <f t="shared" si="2"/>
        <v>木</v>
      </c>
      <c r="AN29" s="79" t="str">
        <f t="shared" si="2"/>
        <v>金</v>
      </c>
      <c r="AO29" s="79" t="str">
        <f t="shared" si="2"/>
        <v>土</v>
      </c>
      <c r="AP29" s="79" t="str">
        <f t="shared" si="2"/>
        <v>日</v>
      </c>
      <c r="AQ29" s="79" t="str">
        <f t="shared" si="2"/>
        <v>月</v>
      </c>
      <c r="AR29" s="79" t="str">
        <f t="shared" si="2"/>
        <v>火</v>
      </c>
      <c r="AS29" s="79" t="str">
        <f t="shared" si="2"/>
        <v>水</v>
      </c>
      <c r="AT29" s="80" t="str">
        <f t="shared" si="2"/>
        <v>木</v>
      </c>
      <c r="AU29" s="57"/>
      <c r="AV29" s="108"/>
    </row>
    <row r="30" spans="1:48" ht="18" customHeight="1" x14ac:dyDescent="0.45">
      <c r="A30" s="61">
        <f>A28+1</f>
        <v>9</v>
      </c>
      <c r="B30" s="96" cm="1">
        <f t="array" ref="B30">SUMPRODUCT((DATE($A29,$A30,$P$18:$AT$18)&gt;=D$10)*(DATE($A29,$A30,$P$18:$AT$18)&lt;=D$11)*(DATE($A29,$A30,$P$18:$AT$18)&lt;=EOMONTH(DATE($A29,$A30,1),0)))</f>
        <v>30</v>
      </c>
      <c r="C30" s="101" cm="1">
        <f t="array" ref="C30">SUMPRODUCT((DATE($A29,$A30,$P$18:$AT$18)&gt;=D$10)*(DATE($A29,$A30,$P$18:$AT$18)&lt;=D$11)*(DATE($A29,$A30,$P$18:$AT$18)&lt;=EOMONTH(DATE($A29,$A30,1),0))*(WEEKDAY(DATE($A29,$A30,$P$18:$AT$18),2)&gt;=6))</f>
        <v>8</v>
      </c>
      <c r="D30" s="52">
        <f t="shared" ref="D30" si="16">COUNTIF(P30:AT30, "×")</f>
        <v>3</v>
      </c>
      <c r="E30" s="36">
        <f>B30-D30</f>
        <v>27</v>
      </c>
      <c r="F30" s="50">
        <f>COUNTIF(P30:AT30,"●")</f>
        <v>10</v>
      </c>
      <c r="G30" s="147"/>
      <c r="H30" s="150"/>
      <c r="I30" s="53">
        <f>IFERROR(F30/E30,0)</f>
        <v>0.37037037037037035</v>
      </c>
      <c r="J30" s="54"/>
      <c r="K30" s="50" t="str">
        <f t="shared" ref="K30" si="17">IF(E30=0,"●",IF(I30&gt;=0.285,"●",IF(AND(I30&lt;0.285,J30="●"),"●","")))</f>
        <v>●</v>
      </c>
      <c r="L30" s="76">
        <f>C30</f>
        <v>8</v>
      </c>
      <c r="M30" s="106" cm="1">
        <f t="array" ref="M30">SUMPRODUCT((DATE($A29,$A30,$P$18:$AT$18)&lt;=EOMONTH(DATE($A29,$A30,1),0))*(WEEKDAY(DATE($A29,$A30,$P$18:$AT$18),2)&gt;=6)*(P30:AT30="●"))</f>
        <v>8</v>
      </c>
      <c r="N30" s="106" cm="1">
        <f t="array" ref="N30">SUMPRODUCT((DATE($A29,$A30,$P$18:$AT$18)&lt;=EOMONTH(DATE($A29,$A30,1),0))*(WEEKDAY(DATE($A29,$A30,$P$18:$AT$18),2)&lt;=5)*(P30:AT30="●"))</f>
        <v>2</v>
      </c>
      <c r="O30" s="55" t="s">
        <v>42</v>
      </c>
      <c r="P30" s="85"/>
      <c r="Q30" s="83"/>
      <c r="R30" s="83"/>
      <c r="S30" s="83"/>
      <c r="T30" s="83" t="s">
        <v>42</v>
      </c>
      <c r="U30" s="83" t="s">
        <v>42</v>
      </c>
      <c r="V30" s="83"/>
      <c r="W30" s="83"/>
      <c r="X30" s="83"/>
      <c r="Y30" s="83"/>
      <c r="Z30" s="83"/>
      <c r="AA30" s="83" t="s">
        <v>42</v>
      </c>
      <c r="AB30" s="83" t="s">
        <v>42</v>
      </c>
      <c r="AC30" s="83"/>
      <c r="AD30" s="83"/>
      <c r="AE30" s="83"/>
      <c r="AF30" s="83"/>
      <c r="AG30" s="83"/>
      <c r="AH30" s="83" t="s">
        <v>42</v>
      </c>
      <c r="AI30" s="83" t="s">
        <v>42</v>
      </c>
      <c r="AJ30" s="83" t="s">
        <v>43</v>
      </c>
      <c r="AK30" s="83" t="s">
        <v>43</v>
      </c>
      <c r="AL30" s="83" t="s">
        <v>43</v>
      </c>
      <c r="AM30" s="83" t="s">
        <v>42</v>
      </c>
      <c r="AN30" s="83" t="s">
        <v>42</v>
      </c>
      <c r="AO30" s="83" t="s">
        <v>42</v>
      </c>
      <c r="AP30" s="83" t="s">
        <v>42</v>
      </c>
      <c r="AQ30" s="83"/>
      <c r="AR30" s="83"/>
      <c r="AS30" s="83"/>
      <c r="AT30" s="86"/>
      <c r="AU30" s="57">
        <f t="shared" si="5"/>
        <v>9</v>
      </c>
      <c r="AV30" s="107">
        <f t="shared" ref="AV30" si="18">IF(AND(DATE($A29,$A30,1)&gt;=DATE(YEAR(D$10),MONTH(D$10),1), DATE($A29,$A30,1)&lt;=DATE(YEAR(D$11),MONTH(D$11),1)), 1, 0)</f>
        <v>1</v>
      </c>
    </row>
    <row r="31" spans="1:48" ht="10.050000000000001" customHeight="1" x14ac:dyDescent="0.45">
      <c r="A31" s="62">
        <f>$A$19</f>
        <v>2026</v>
      </c>
      <c r="B31" s="98"/>
      <c r="C31" s="102"/>
      <c r="D31" s="38"/>
      <c r="E31" s="46"/>
      <c r="F31" s="45"/>
      <c r="G31" s="147"/>
      <c r="H31" s="150"/>
      <c r="I31" s="44"/>
      <c r="J31" s="38"/>
      <c r="K31" s="40"/>
      <c r="L31" s="77"/>
      <c r="M31" s="105"/>
      <c r="N31" s="105"/>
      <c r="O31" s="40"/>
      <c r="P31" s="78" t="str">
        <f>TEXT(DATE($A31,$A32,P$18),"aaa")</f>
        <v>木</v>
      </c>
      <c r="Q31" s="79" t="str">
        <f t="shared" si="2"/>
        <v>金</v>
      </c>
      <c r="R31" s="79" t="str">
        <f t="shared" si="2"/>
        <v>土</v>
      </c>
      <c r="S31" s="79" t="str">
        <f t="shared" si="2"/>
        <v>日</v>
      </c>
      <c r="T31" s="79" t="str">
        <f t="shared" si="2"/>
        <v>月</v>
      </c>
      <c r="U31" s="79" t="str">
        <f t="shared" si="2"/>
        <v>火</v>
      </c>
      <c r="V31" s="79" t="str">
        <f t="shared" si="2"/>
        <v>水</v>
      </c>
      <c r="W31" s="79" t="str">
        <f t="shared" si="2"/>
        <v>木</v>
      </c>
      <c r="X31" s="79" t="str">
        <f t="shared" si="2"/>
        <v>金</v>
      </c>
      <c r="Y31" s="79" t="str">
        <f t="shared" si="2"/>
        <v>土</v>
      </c>
      <c r="Z31" s="79" t="str">
        <f t="shared" si="2"/>
        <v>日</v>
      </c>
      <c r="AA31" s="79" t="str">
        <f t="shared" si="2"/>
        <v>月</v>
      </c>
      <c r="AB31" s="79" t="str">
        <f t="shared" si="2"/>
        <v>火</v>
      </c>
      <c r="AC31" s="79" t="str">
        <f t="shared" si="2"/>
        <v>水</v>
      </c>
      <c r="AD31" s="79" t="str">
        <f t="shared" si="2"/>
        <v>木</v>
      </c>
      <c r="AE31" s="79" t="str">
        <f t="shared" si="2"/>
        <v>金</v>
      </c>
      <c r="AF31" s="79" t="str">
        <f t="shared" si="2"/>
        <v>土</v>
      </c>
      <c r="AG31" s="79" t="str">
        <f t="shared" si="2"/>
        <v>日</v>
      </c>
      <c r="AH31" s="79" t="str">
        <f t="shared" si="2"/>
        <v>月</v>
      </c>
      <c r="AI31" s="79" t="str">
        <f t="shared" si="2"/>
        <v>火</v>
      </c>
      <c r="AJ31" s="79" t="str">
        <f t="shared" si="2"/>
        <v>水</v>
      </c>
      <c r="AK31" s="79" t="str">
        <f t="shared" si="2"/>
        <v>木</v>
      </c>
      <c r="AL31" s="79" t="str">
        <f t="shared" si="2"/>
        <v>金</v>
      </c>
      <c r="AM31" s="79" t="str">
        <f t="shared" si="2"/>
        <v>土</v>
      </c>
      <c r="AN31" s="79" t="str">
        <f t="shared" si="2"/>
        <v>日</v>
      </c>
      <c r="AO31" s="79" t="str">
        <f t="shared" si="2"/>
        <v>月</v>
      </c>
      <c r="AP31" s="79" t="str">
        <f t="shared" si="2"/>
        <v>火</v>
      </c>
      <c r="AQ31" s="79" t="str">
        <f t="shared" si="2"/>
        <v>水</v>
      </c>
      <c r="AR31" s="79" t="str">
        <f t="shared" si="2"/>
        <v>木</v>
      </c>
      <c r="AS31" s="79" t="str">
        <f t="shared" si="2"/>
        <v>金</v>
      </c>
      <c r="AT31" s="80" t="str">
        <f t="shared" si="2"/>
        <v>土</v>
      </c>
      <c r="AU31" s="57"/>
      <c r="AV31" s="108"/>
    </row>
    <row r="32" spans="1:48" ht="18" customHeight="1" x14ac:dyDescent="0.45">
      <c r="A32" s="61">
        <f>A30+1</f>
        <v>10</v>
      </c>
      <c r="B32" s="96" cm="1">
        <f t="array" ref="B32">SUMPRODUCT((DATE($A31,$A32,$P$18:$AT$18)&gt;=D$10)*(DATE($A31,$A32,$P$18:$AT$18)&lt;=D$11)*(DATE($A31,$A32,$P$18:$AT$18)&lt;=EOMONTH(DATE($A31,$A32,1),0)))</f>
        <v>31</v>
      </c>
      <c r="C32" s="101" cm="1">
        <f t="array" ref="C32">SUMPRODUCT((DATE($A31,$A32,$P$18:$AT$18)&gt;=D$10)*(DATE($A31,$A32,$P$18:$AT$18)&lt;=D$11)*(DATE($A31,$A32,$P$18:$AT$18)&lt;=EOMONTH(DATE($A31,$A32,1),0))*(WEEKDAY(DATE($A31,$A32,$P$18:$AT$18),2)&gt;=6))</f>
        <v>9</v>
      </c>
      <c r="D32" s="52">
        <f t="shared" ref="D32" si="19">COUNTIF(P32:AT32, "×")</f>
        <v>1</v>
      </c>
      <c r="E32" s="36">
        <f>B32-D32</f>
        <v>30</v>
      </c>
      <c r="F32" s="50">
        <f>COUNTIF(P32:AT32,"●")</f>
        <v>9</v>
      </c>
      <c r="G32" s="147"/>
      <c r="H32" s="150"/>
      <c r="I32" s="53">
        <f>IFERROR(F32/E32,0)</f>
        <v>0.3</v>
      </c>
      <c r="J32" s="54"/>
      <c r="K32" s="50" t="str">
        <f t="shared" ref="K32" si="20">IF(E32=0,"●",IF(I32&gt;=0.285,"●",IF(AND(I32&lt;0.285,J32="●"),"●","")))</f>
        <v>●</v>
      </c>
      <c r="L32" s="76">
        <f>C32</f>
        <v>9</v>
      </c>
      <c r="M32" s="106" cm="1">
        <f t="array" ref="M32">SUMPRODUCT((DATE($A31,$A32,$P$18:$AT$18)&lt;=EOMONTH(DATE($A31,$A32,1),0))*(WEEKDAY(DATE($A31,$A32,$P$18:$AT$18),2)&gt;=6)*(P32:AT32="●"))</f>
        <v>9</v>
      </c>
      <c r="N32" s="106" cm="1">
        <f t="array" ref="N32">SUMPRODUCT((DATE($A31,$A32,$P$18:$AT$18)&lt;=EOMONTH(DATE($A31,$A32,1),0))*(WEEKDAY(DATE($A31,$A32,$P$18:$AT$18),2)&lt;=5)*(P32:AT32="●"))</f>
        <v>0</v>
      </c>
      <c r="O32" s="55" t="s">
        <v>42</v>
      </c>
      <c r="P32" s="85"/>
      <c r="Q32" s="83"/>
      <c r="R32" s="83" t="s">
        <v>42</v>
      </c>
      <c r="S32" s="83" t="s">
        <v>42</v>
      </c>
      <c r="T32" s="83"/>
      <c r="U32" s="83"/>
      <c r="V32" s="83"/>
      <c r="W32" s="83"/>
      <c r="X32" s="83"/>
      <c r="Y32" s="83" t="s">
        <v>42</v>
      </c>
      <c r="Z32" s="83" t="s">
        <v>42</v>
      </c>
      <c r="AA32" s="83" t="s">
        <v>43</v>
      </c>
      <c r="AB32" s="83"/>
      <c r="AC32" s="83"/>
      <c r="AD32" s="83"/>
      <c r="AE32" s="83"/>
      <c r="AF32" s="83" t="s">
        <v>42</v>
      </c>
      <c r="AG32" s="83" t="s">
        <v>42</v>
      </c>
      <c r="AH32" s="83"/>
      <c r="AI32" s="83"/>
      <c r="AJ32" s="83"/>
      <c r="AK32" s="83"/>
      <c r="AL32" s="83"/>
      <c r="AM32" s="83" t="s">
        <v>42</v>
      </c>
      <c r="AN32" s="83" t="s">
        <v>42</v>
      </c>
      <c r="AO32" s="83"/>
      <c r="AP32" s="83"/>
      <c r="AQ32" s="83"/>
      <c r="AR32" s="83"/>
      <c r="AS32" s="83"/>
      <c r="AT32" s="84" t="s">
        <v>42</v>
      </c>
      <c r="AU32" s="57">
        <f t="shared" si="5"/>
        <v>10</v>
      </c>
      <c r="AV32" s="107">
        <f t="shared" ref="AV32" si="21">IF(AND(DATE($A31,$A32,1)&gt;=DATE(YEAR(D$10),MONTH(D$10),1), DATE($A31,$A32,1)&lt;=DATE(YEAR(D$11),MONTH(D$11),1)), 1, 0)</f>
        <v>1</v>
      </c>
    </row>
    <row r="33" spans="1:48" ht="10.050000000000001" customHeight="1" x14ac:dyDescent="0.45">
      <c r="A33" s="62">
        <f>$A$19</f>
        <v>2026</v>
      </c>
      <c r="B33" s="98"/>
      <c r="C33" s="102"/>
      <c r="D33" s="38"/>
      <c r="E33" s="46"/>
      <c r="F33" s="45"/>
      <c r="G33" s="147"/>
      <c r="H33" s="150"/>
      <c r="I33" s="44"/>
      <c r="J33" s="38"/>
      <c r="K33" s="40"/>
      <c r="L33" s="77"/>
      <c r="M33" s="105"/>
      <c r="N33" s="105"/>
      <c r="O33" s="40"/>
      <c r="P33" s="78" t="str">
        <f>TEXT(DATE($A33,$A34,P$18),"aaa")</f>
        <v>日</v>
      </c>
      <c r="Q33" s="79" t="str">
        <f t="shared" si="2"/>
        <v>月</v>
      </c>
      <c r="R33" s="79" t="str">
        <f t="shared" si="2"/>
        <v>火</v>
      </c>
      <c r="S33" s="79" t="str">
        <f t="shared" si="2"/>
        <v>水</v>
      </c>
      <c r="T33" s="79" t="str">
        <f t="shared" si="2"/>
        <v>木</v>
      </c>
      <c r="U33" s="79" t="str">
        <f t="shared" si="2"/>
        <v>金</v>
      </c>
      <c r="V33" s="79" t="str">
        <f t="shared" si="2"/>
        <v>土</v>
      </c>
      <c r="W33" s="79" t="str">
        <f t="shared" si="2"/>
        <v>日</v>
      </c>
      <c r="X33" s="79" t="str">
        <f t="shared" si="2"/>
        <v>月</v>
      </c>
      <c r="Y33" s="79" t="str">
        <f t="shared" si="2"/>
        <v>火</v>
      </c>
      <c r="Z33" s="79" t="str">
        <f t="shared" si="2"/>
        <v>水</v>
      </c>
      <c r="AA33" s="79" t="str">
        <f t="shared" si="2"/>
        <v>木</v>
      </c>
      <c r="AB33" s="79" t="str">
        <f t="shared" si="2"/>
        <v>金</v>
      </c>
      <c r="AC33" s="79" t="str">
        <f t="shared" si="2"/>
        <v>土</v>
      </c>
      <c r="AD33" s="79" t="str">
        <f t="shared" si="2"/>
        <v>日</v>
      </c>
      <c r="AE33" s="79" t="str">
        <f t="shared" si="2"/>
        <v>月</v>
      </c>
      <c r="AF33" s="79" t="str">
        <f t="shared" si="2"/>
        <v>火</v>
      </c>
      <c r="AG33" s="79" t="str">
        <f t="shared" si="2"/>
        <v>水</v>
      </c>
      <c r="AH33" s="79" t="str">
        <f t="shared" si="2"/>
        <v>木</v>
      </c>
      <c r="AI33" s="79" t="str">
        <f t="shared" si="2"/>
        <v>金</v>
      </c>
      <c r="AJ33" s="79" t="str">
        <f t="shared" si="2"/>
        <v>土</v>
      </c>
      <c r="AK33" s="79" t="str">
        <f t="shared" si="2"/>
        <v>日</v>
      </c>
      <c r="AL33" s="79" t="str">
        <f t="shared" si="2"/>
        <v>月</v>
      </c>
      <c r="AM33" s="79" t="str">
        <f t="shared" si="2"/>
        <v>火</v>
      </c>
      <c r="AN33" s="79" t="str">
        <f t="shared" si="2"/>
        <v>水</v>
      </c>
      <c r="AO33" s="79" t="str">
        <f t="shared" si="2"/>
        <v>木</v>
      </c>
      <c r="AP33" s="79" t="str">
        <f t="shared" si="2"/>
        <v>金</v>
      </c>
      <c r="AQ33" s="79" t="str">
        <f t="shared" si="2"/>
        <v>土</v>
      </c>
      <c r="AR33" s="79" t="str">
        <f t="shared" si="2"/>
        <v>日</v>
      </c>
      <c r="AS33" s="79" t="str">
        <f t="shared" si="2"/>
        <v>月</v>
      </c>
      <c r="AT33" s="80" t="str">
        <f t="shared" si="2"/>
        <v>火</v>
      </c>
      <c r="AU33" s="57"/>
      <c r="AV33" s="108"/>
    </row>
    <row r="34" spans="1:48" ht="18" customHeight="1" x14ac:dyDescent="0.45">
      <c r="A34" s="61">
        <f>A32+1</f>
        <v>11</v>
      </c>
      <c r="B34" s="96" cm="1">
        <f t="array" ref="B34">SUMPRODUCT((DATE($A33,$A34,$P$18:$AT$18)&gt;=D$10)*(DATE($A33,$A34,$P$18:$AT$18)&lt;=D$11)*(DATE($A33,$A34,$P$18:$AT$18)&lt;=EOMONTH(DATE($A33,$A34,1),0)))</f>
        <v>30</v>
      </c>
      <c r="C34" s="101" cm="1">
        <f t="array" ref="C34">SUMPRODUCT((DATE($A33,$A34,$P$18:$AT$18)&gt;=D$10)*(DATE($A33,$A34,$P$18:$AT$18)&lt;=D$11)*(DATE($A33,$A34,$P$18:$AT$18)&lt;=EOMONTH(DATE($A33,$A34,1),0))*(WEEKDAY(DATE($A33,$A34,$P$18:$AT$18),2)&gt;=6))</f>
        <v>9</v>
      </c>
      <c r="D34" s="52">
        <f t="shared" ref="D34" si="22">COUNTIF(P34:AT34, "×")</f>
        <v>2</v>
      </c>
      <c r="E34" s="36">
        <f t="shared" ref="E34:E42" si="23">B34-D34</f>
        <v>28</v>
      </c>
      <c r="F34" s="50">
        <f>COUNTIF(P34:AT34,"●")</f>
        <v>9</v>
      </c>
      <c r="G34" s="147"/>
      <c r="H34" s="150"/>
      <c r="I34" s="53">
        <f>IFERROR(F34/E34,0)</f>
        <v>0.32142857142857145</v>
      </c>
      <c r="J34" s="54"/>
      <c r="K34" s="50" t="str">
        <f t="shared" ref="K34" si="24">IF(E34=0,"●",IF(I34&gt;=0.285,"●",IF(AND(I34&lt;0.285,J34="●"),"●","")))</f>
        <v>●</v>
      </c>
      <c r="L34" s="76">
        <f>C34</f>
        <v>9</v>
      </c>
      <c r="M34" s="106" cm="1">
        <f t="array" ref="M34">SUMPRODUCT((DATE($A33,$A34,$P$18:$AT$18)&lt;=EOMONTH(DATE($A33,$A34,1),0))*(WEEKDAY(DATE($A33,$A34,$P$18:$AT$18),2)&gt;=6)*(P34:AT34="●"))</f>
        <v>9</v>
      </c>
      <c r="N34" s="106" cm="1">
        <f t="array" ref="N34">SUMPRODUCT((DATE($A33,$A34,$P$18:$AT$18)&lt;=EOMONTH(DATE($A33,$A34,1),0))*(WEEKDAY(DATE($A33,$A34,$P$18:$AT$18),2)&lt;=5)*(P34:AT34="●"))</f>
        <v>0</v>
      </c>
      <c r="O34" s="55" t="s">
        <v>42</v>
      </c>
      <c r="P34" s="85" t="s">
        <v>42</v>
      </c>
      <c r="Q34" s="83"/>
      <c r="R34" s="83" t="s">
        <v>43</v>
      </c>
      <c r="S34" s="83"/>
      <c r="T34" s="83"/>
      <c r="U34" s="83"/>
      <c r="V34" s="83" t="s">
        <v>42</v>
      </c>
      <c r="W34" s="83" t="s">
        <v>42</v>
      </c>
      <c r="X34" s="83"/>
      <c r="Y34" s="83"/>
      <c r="Z34" s="83"/>
      <c r="AA34" s="83"/>
      <c r="AB34" s="83"/>
      <c r="AC34" s="83" t="s">
        <v>42</v>
      </c>
      <c r="AD34" s="83" t="s">
        <v>42</v>
      </c>
      <c r="AE34" s="83" t="s">
        <v>43</v>
      </c>
      <c r="AF34" s="83"/>
      <c r="AG34" s="83"/>
      <c r="AH34" s="83"/>
      <c r="AI34" s="83"/>
      <c r="AJ34" s="83" t="s">
        <v>42</v>
      </c>
      <c r="AK34" s="83" t="s">
        <v>42</v>
      </c>
      <c r="AL34" s="83"/>
      <c r="AM34" s="83"/>
      <c r="AN34" s="83"/>
      <c r="AO34" s="83"/>
      <c r="AP34" s="83"/>
      <c r="AQ34" s="83" t="s">
        <v>42</v>
      </c>
      <c r="AR34" s="83" t="s">
        <v>42</v>
      </c>
      <c r="AS34" s="83"/>
      <c r="AT34" s="86"/>
      <c r="AU34" s="57">
        <f t="shared" si="5"/>
        <v>11</v>
      </c>
      <c r="AV34" s="107">
        <f t="shared" ref="AV34" si="25">IF(AND(DATE($A33,$A34,1)&gt;=DATE(YEAR(D$10),MONTH(D$10),1), DATE($A33,$A34,1)&lt;=DATE(YEAR(D$11),MONTH(D$11),1)), 1, 0)</f>
        <v>1</v>
      </c>
    </row>
    <row r="35" spans="1:48" ht="10.050000000000001" customHeight="1" x14ac:dyDescent="0.45">
      <c r="A35" s="62">
        <f>$A$19</f>
        <v>2026</v>
      </c>
      <c r="B35" s="98"/>
      <c r="C35" s="102"/>
      <c r="D35" s="38"/>
      <c r="E35" s="46"/>
      <c r="F35" s="45"/>
      <c r="G35" s="147"/>
      <c r="H35" s="150"/>
      <c r="I35" s="44"/>
      <c r="J35" s="38"/>
      <c r="K35" s="40"/>
      <c r="L35" s="77"/>
      <c r="M35" s="105"/>
      <c r="N35" s="105"/>
      <c r="O35" s="40"/>
      <c r="P35" s="78" t="str">
        <f>TEXT(DATE($A35,$A36,P$18),"aaa")</f>
        <v>火</v>
      </c>
      <c r="Q35" s="79" t="str">
        <f t="shared" si="2"/>
        <v>水</v>
      </c>
      <c r="R35" s="79" t="str">
        <f t="shared" si="2"/>
        <v>木</v>
      </c>
      <c r="S35" s="79" t="str">
        <f t="shared" si="2"/>
        <v>金</v>
      </c>
      <c r="T35" s="79" t="str">
        <f t="shared" si="2"/>
        <v>土</v>
      </c>
      <c r="U35" s="79" t="str">
        <f t="shared" si="2"/>
        <v>日</v>
      </c>
      <c r="V35" s="79" t="str">
        <f t="shared" si="2"/>
        <v>月</v>
      </c>
      <c r="W35" s="79" t="str">
        <f t="shared" si="2"/>
        <v>火</v>
      </c>
      <c r="X35" s="79" t="str">
        <f t="shared" si="2"/>
        <v>水</v>
      </c>
      <c r="Y35" s="79" t="str">
        <f t="shared" si="2"/>
        <v>木</v>
      </c>
      <c r="Z35" s="79" t="str">
        <f t="shared" si="2"/>
        <v>金</v>
      </c>
      <c r="AA35" s="79" t="str">
        <f t="shared" si="2"/>
        <v>土</v>
      </c>
      <c r="AB35" s="79" t="str">
        <f t="shared" si="2"/>
        <v>日</v>
      </c>
      <c r="AC35" s="79" t="str">
        <f t="shared" si="2"/>
        <v>月</v>
      </c>
      <c r="AD35" s="79" t="str">
        <f t="shared" si="2"/>
        <v>火</v>
      </c>
      <c r="AE35" s="79" t="str">
        <f t="shared" si="2"/>
        <v>水</v>
      </c>
      <c r="AF35" s="79" t="str">
        <f t="shared" si="2"/>
        <v>木</v>
      </c>
      <c r="AG35" s="79" t="str">
        <f t="shared" si="2"/>
        <v>金</v>
      </c>
      <c r="AH35" s="79" t="str">
        <f t="shared" si="2"/>
        <v>土</v>
      </c>
      <c r="AI35" s="79" t="str">
        <f t="shared" si="2"/>
        <v>日</v>
      </c>
      <c r="AJ35" s="79" t="str">
        <f t="shared" si="2"/>
        <v>月</v>
      </c>
      <c r="AK35" s="79" t="str">
        <f t="shared" si="2"/>
        <v>火</v>
      </c>
      <c r="AL35" s="79" t="str">
        <f t="shared" si="2"/>
        <v>水</v>
      </c>
      <c r="AM35" s="79" t="str">
        <f t="shared" si="2"/>
        <v>木</v>
      </c>
      <c r="AN35" s="79" t="str">
        <f t="shared" si="2"/>
        <v>金</v>
      </c>
      <c r="AO35" s="79" t="str">
        <f t="shared" si="2"/>
        <v>土</v>
      </c>
      <c r="AP35" s="79" t="str">
        <f t="shared" si="2"/>
        <v>日</v>
      </c>
      <c r="AQ35" s="79" t="str">
        <f t="shared" si="2"/>
        <v>月</v>
      </c>
      <c r="AR35" s="79" t="str">
        <f t="shared" si="2"/>
        <v>火</v>
      </c>
      <c r="AS35" s="79" t="str">
        <f t="shared" si="2"/>
        <v>水</v>
      </c>
      <c r="AT35" s="80" t="str">
        <f t="shared" si="2"/>
        <v>木</v>
      </c>
      <c r="AU35" s="57"/>
      <c r="AV35" s="108"/>
    </row>
    <row r="36" spans="1:48" ht="18" customHeight="1" x14ac:dyDescent="0.45">
      <c r="A36" s="61">
        <f>A34+1</f>
        <v>12</v>
      </c>
      <c r="B36" s="96" cm="1">
        <f t="array" ref="B36">SUMPRODUCT((DATE($A35,$A36,$P$18:$AT$18)&gt;=D$10)*(DATE($A35,$A36,$P$18:$AT$18)&lt;=D$11)*(DATE($A35,$A36,$P$18:$AT$18)&lt;=EOMONTH(DATE($A35,$A36,1),0)))</f>
        <v>31</v>
      </c>
      <c r="C36" s="101" cm="1">
        <f t="array" ref="C36">SUMPRODUCT((DATE($A35,$A36,$P$18:$AT$18)&gt;=D$10)*(DATE($A35,$A36,$P$18:$AT$18)&lt;=D$11)*(DATE($A35,$A36,$P$18:$AT$18)&lt;=EOMONTH(DATE($A35,$A36,1),0))*(WEEKDAY(DATE($A35,$A36,$P$18:$AT$18),2)&gt;=6))</f>
        <v>8</v>
      </c>
      <c r="D36" s="52">
        <f t="shared" ref="D36" si="26">COUNTIF(P36:AT36, "×")</f>
        <v>3</v>
      </c>
      <c r="E36" s="36">
        <f t="shared" si="23"/>
        <v>28</v>
      </c>
      <c r="F36" s="50">
        <f>COUNTIF(P36:AT36,"●")</f>
        <v>8</v>
      </c>
      <c r="G36" s="147"/>
      <c r="H36" s="150"/>
      <c r="I36" s="53">
        <f>IFERROR(F36/E36,0)</f>
        <v>0.2857142857142857</v>
      </c>
      <c r="J36" s="54"/>
      <c r="K36" s="50" t="str">
        <f t="shared" ref="K36" si="27">IF(E36=0,"●",IF(I36&gt;=0.285,"●",IF(AND(I36&lt;0.285,J36="●"),"●","")))</f>
        <v>●</v>
      </c>
      <c r="L36" s="76">
        <f>C36</f>
        <v>8</v>
      </c>
      <c r="M36" s="106" cm="1">
        <f t="array" ref="M36">SUMPRODUCT((DATE($A35,$A36,$P$18:$AT$18)&lt;=EOMONTH(DATE($A35,$A36,1),0))*(WEEKDAY(DATE($A35,$A36,$P$18:$AT$18),2)&gt;=6)*(P36:AT36="●"))</f>
        <v>8</v>
      </c>
      <c r="N36" s="106" cm="1">
        <f t="array" ref="N36">SUMPRODUCT((DATE($A35,$A36,$P$18:$AT$18)&lt;=EOMONTH(DATE($A35,$A36,1),0))*(WEEKDAY(DATE($A35,$A36,$P$18:$AT$18),2)&lt;=5)*(P36:AT36="●"))</f>
        <v>0</v>
      </c>
      <c r="O36" s="55" t="s">
        <v>42</v>
      </c>
      <c r="P36" s="85"/>
      <c r="Q36" s="83"/>
      <c r="R36" s="83"/>
      <c r="S36" s="83"/>
      <c r="T36" s="83" t="s">
        <v>42</v>
      </c>
      <c r="U36" s="83" t="s">
        <v>42</v>
      </c>
      <c r="V36" s="83"/>
      <c r="W36" s="83"/>
      <c r="X36" s="83"/>
      <c r="Y36" s="83"/>
      <c r="Z36" s="83"/>
      <c r="AA36" s="83" t="s">
        <v>42</v>
      </c>
      <c r="AB36" s="83" t="s">
        <v>42</v>
      </c>
      <c r="AC36" s="83"/>
      <c r="AD36" s="83"/>
      <c r="AE36" s="83"/>
      <c r="AF36" s="83"/>
      <c r="AG36" s="83"/>
      <c r="AH36" s="83" t="s">
        <v>42</v>
      </c>
      <c r="AI36" s="83" t="s">
        <v>42</v>
      </c>
      <c r="AJ36" s="83"/>
      <c r="AK36" s="83"/>
      <c r="AL36" s="83"/>
      <c r="AM36" s="83"/>
      <c r="AN36" s="83"/>
      <c r="AO36" s="83" t="s">
        <v>42</v>
      </c>
      <c r="AP36" s="83" t="s">
        <v>42</v>
      </c>
      <c r="AQ36" s="83"/>
      <c r="AR36" s="83" t="s">
        <v>43</v>
      </c>
      <c r="AS36" s="83" t="s">
        <v>43</v>
      </c>
      <c r="AT36" s="84" t="s">
        <v>43</v>
      </c>
      <c r="AU36" s="57">
        <f t="shared" si="5"/>
        <v>12</v>
      </c>
      <c r="AV36" s="107">
        <f t="shared" ref="AV36" si="28">IF(AND(DATE($A35,$A36,1)&gt;=DATE(YEAR(D$10),MONTH(D$10),1), DATE($A35,$A36,1)&lt;=DATE(YEAR(D$11),MONTH(D$11),1)), 1, 0)</f>
        <v>1</v>
      </c>
    </row>
    <row r="37" spans="1:48" ht="10.050000000000001" customHeight="1" x14ac:dyDescent="0.45">
      <c r="A37" s="68" t="s">
        <v>35</v>
      </c>
      <c r="B37" s="98"/>
      <c r="C37" s="102"/>
      <c r="D37" s="38"/>
      <c r="E37" s="46"/>
      <c r="F37" s="45"/>
      <c r="G37" s="147"/>
      <c r="H37" s="150"/>
      <c r="I37" s="44"/>
      <c r="J37" s="38"/>
      <c r="K37" s="40"/>
      <c r="L37" s="77"/>
      <c r="M37" s="105"/>
      <c r="N37" s="105"/>
      <c r="O37" s="40"/>
      <c r="P37" s="78" t="str">
        <f>TEXT(DATE($A37,$A38,P$18),"aaa")</f>
        <v>金</v>
      </c>
      <c r="Q37" s="79" t="str">
        <f t="shared" ref="Q37:AT37" si="29">TEXT(DATE($A37,$A38,Q$18),"aaa")</f>
        <v>土</v>
      </c>
      <c r="R37" s="79" t="str">
        <f t="shared" si="29"/>
        <v>日</v>
      </c>
      <c r="S37" s="79" t="str">
        <f t="shared" si="29"/>
        <v>月</v>
      </c>
      <c r="T37" s="79" t="str">
        <f t="shared" si="29"/>
        <v>火</v>
      </c>
      <c r="U37" s="79" t="str">
        <f t="shared" si="29"/>
        <v>水</v>
      </c>
      <c r="V37" s="79" t="str">
        <f t="shared" si="29"/>
        <v>木</v>
      </c>
      <c r="W37" s="79" t="str">
        <f t="shared" si="29"/>
        <v>金</v>
      </c>
      <c r="X37" s="79" t="str">
        <f t="shared" si="29"/>
        <v>土</v>
      </c>
      <c r="Y37" s="79" t="str">
        <f t="shared" si="29"/>
        <v>日</v>
      </c>
      <c r="Z37" s="79" t="str">
        <f t="shared" si="29"/>
        <v>月</v>
      </c>
      <c r="AA37" s="79" t="str">
        <f t="shared" si="29"/>
        <v>火</v>
      </c>
      <c r="AB37" s="79" t="str">
        <f t="shared" si="29"/>
        <v>水</v>
      </c>
      <c r="AC37" s="79" t="str">
        <f t="shared" si="29"/>
        <v>木</v>
      </c>
      <c r="AD37" s="79" t="str">
        <f t="shared" si="29"/>
        <v>金</v>
      </c>
      <c r="AE37" s="79" t="str">
        <f t="shared" si="29"/>
        <v>土</v>
      </c>
      <c r="AF37" s="79" t="str">
        <f t="shared" si="29"/>
        <v>日</v>
      </c>
      <c r="AG37" s="79" t="str">
        <f t="shared" si="29"/>
        <v>月</v>
      </c>
      <c r="AH37" s="79" t="str">
        <f t="shared" si="29"/>
        <v>火</v>
      </c>
      <c r="AI37" s="79" t="str">
        <f t="shared" si="29"/>
        <v>水</v>
      </c>
      <c r="AJ37" s="79" t="str">
        <f t="shared" si="29"/>
        <v>木</v>
      </c>
      <c r="AK37" s="79" t="str">
        <f t="shared" si="29"/>
        <v>金</v>
      </c>
      <c r="AL37" s="79" t="str">
        <f t="shared" si="29"/>
        <v>土</v>
      </c>
      <c r="AM37" s="79" t="str">
        <f t="shared" si="29"/>
        <v>日</v>
      </c>
      <c r="AN37" s="79" t="str">
        <f t="shared" si="29"/>
        <v>月</v>
      </c>
      <c r="AO37" s="79" t="str">
        <f t="shared" si="29"/>
        <v>火</v>
      </c>
      <c r="AP37" s="79" t="str">
        <f t="shared" si="29"/>
        <v>水</v>
      </c>
      <c r="AQ37" s="79" t="str">
        <f t="shared" si="29"/>
        <v>木</v>
      </c>
      <c r="AR37" s="79" t="str">
        <f t="shared" si="29"/>
        <v>金</v>
      </c>
      <c r="AS37" s="79" t="str">
        <f t="shared" si="29"/>
        <v>土</v>
      </c>
      <c r="AT37" s="80" t="str">
        <f t="shared" si="29"/>
        <v>日</v>
      </c>
      <c r="AU37" s="57" t="str">
        <f t="shared" si="5"/>
        <v>2027</v>
      </c>
      <c r="AV37" s="108"/>
    </row>
    <row r="38" spans="1:48" ht="18" customHeight="1" x14ac:dyDescent="0.45">
      <c r="A38" s="61">
        <v>1</v>
      </c>
      <c r="B38" s="96" cm="1">
        <f t="array" ref="B38">SUMPRODUCT((DATE($A37,$A38,$P$18:$AT$18)&gt;=D$10)*(DATE($A37,$A38,$P$18:$AT$18)&lt;=D$11)*(DATE($A37,$A38,$P$18:$AT$18)&lt;=EOMONTH(DATE($A37,$A38,1),0)))</f>
        <v>31</v>
      </c>
      <c r="C38" s="101" cm="1">
        <f t="array" ref="C38">SUMPRODUCT((DATE($A37,$A38,$P$18:$AT$18)&gt;=D$10)*(DATE($A37,$A38,$P$18:$AT$18)&lt;=D$11)*(DATE($A37,$A38,$P$18:$AT$18)&lt;=EOMONTH(DATE($A37,$A38,1),0))*(WEEKDAY(DATE($A37,$A38,$P$18:$AT$18),2)&gt;=6))</f>
        <v>10</v>
      </c>
      <c r="D38" s="52">
        <f>COUNTIF(P38:AT38, "×")</f>
        <v>4</v>
      </c>
      <c r="E38" s="36">
        <f>B38-D38</f>
        <v>27</v>
      </c>
      <c r="F38" s="50">
        <f>COUNTIF(P38:AT38,"●")</f>
        <v>10</v>
      </c>
      <c r="G38" s="147"/>
      <c r="H38" s="150"/>
      <c r="I38" s="53">
        <f>IFERROR(F38/E38,0)</f>
        <v>0.37037037037037035</v>
      </c>
      <c r="J38" s="54"/>
      <c r="K38" s="50" t="str">
        <f t="shared" ref="K38" si="30">IF(E38=0,"●",IF(I38&gt;=0.285,"●",IF(AND(I38&lt;0.285,J38="●"),"●","")))</f>
        <v>●</v>
      </c>
      <c r="L38" s="76">
        <f>C38</f>
        <v>10</v>
      </c>
      <c r="M38" s="106" cm="1">
        <f t="array" ref="M38">SUMPRODUCT((DATE($A37,$A38,$P$18:$AT$18)&lt;=EOMONTH(DATE($A37,$A38,1),0))*(WEEKDAY(DATE($A37,$A38,$P$18:$AT$18),2)&gt;=6)*(P38:AT38="●"))</f>
        <v>8</v>
      </c>
      <c r="N38" s="106" cm="1">
        <f t="array" ref="N38">SUMPRODUCT((DATE($A37,$A38,$P$18:$AT$18)&lt;=EOMONTH(DATE($A37,$A38,1),0))*(WEEKDAY(DATE($A37,$A38,$P$18:$AT$18),2)&lt;=5)*(P38:AT38="●"))</f>
        <v>2</v>
      </c>
      <c r="O38" s="55" t="s">
        <v>42</v>
      </c>
      <c r="P38" s="85" t="s">
        <v>43</v>
      </c>
      <c r="Q38" s="83" t="s">
        <v>43</v>
      </c>
      <c r="R38" s="83" t="s">
        <v>43</v>
      </c>
      <c r="S38" s="83" t="s">
        <v>42</v>
      </c>
      <c r="T38" s="83"/>
      <c r="U38" s="83"/>
      <c r="V38" s="83"/>
      <c r="W38" s="83"/>
      <c r="X38" s="83" t="s">
        <v>42</v>
      </c>
      <c r="Y38" s="83" t="s">
        <v>42</v>
      </c>
      <c r="Z38" s="83" t="s">
        <v>43</v>
      </c>
      <c r="AA38" s="83"/>
      <c r="AB38" s="83"/>
      <c r="AC38" s="83"/>
      <c r="AD38" s="83"/>
      <c r="AE38" s="83" t="s">
        <v>42</v>
      </c>
      <c r="AF38" s="83" t="s">
        <v>42</v>
      </c>
      <c r="AG38" s="83"/>
      <c r="AH38" s="83"/>
      <c r="AI38" s="83" t="s">
        <v>42</v>
      </c>
      <c r="AJ38" s="83"/>
      <c r="AK38" s="83"/>
      <c r="AL38" s="83" t="s">
        <v>42</v>
      </c>
      <c r="AM38" s="83" t="s">
        <v>42</v>
      </c>
      <c r="AN38" s="83"/>
      <c r="AO38" s="83"/>
      <c r="AP38" s="83"/>
      <c r="AQ38" s="83"/>
      <c r="AR38" s="83"/>
      <c r="AS38" s="83" t="s">
        <v>42</v>
      </c>
      <c r="AT38" s="84" t="s">
        <v>42</v>
      </c>
      <c r="AU38" s="57">
        <f t="shared" si="5"/>
        <v>1</v>
      </c>
      <c r="AV38" s="107">
        <f t="shared" ref="AV38" si="31">IF(AND(DATE($A37,$A38,1)&gt;=DATE(YEAR(D$10),MONTH(D$10),1), DATE($A37,$A38,1)&lt;=DATE(YEAR(D$11),MONTH(D$11),1)), 1, 0)</f>
        <v>1</v>
      </c>
    </row>
    <row r="39" spans="1:48" ht="10.050000000000001" customHeight="1" x14ac:dyDescent="0.45">
      <c r="A39" s="62" t="str">
        <f>$A$37</f>
        <v>2027</v>
      </c>
      <c r="B39" s="98"/>
      <c r="C39" s="100"/>
      <c r="D39" s="38"/>
      <c r="E39" s="46"/>
      <c r="F39" s="45"/>
      <c r="G39" s="147"/>
      <c r="H39" s="150"/>
      <c r="I39" s="44"/>
      <c r="J39" s="38"/>
      <c r="K39" s="40"/>
      <c r="L39" s="77"/>
      <c r="M39" s="105"/>
      <c r="N39" s="105"/>
      <c r="O39" s="40"/>
      <c r="P39" s="78" t="str">
        <f>TEXT(DATE($A39,$A40,P$18),"aaa")</f>
        <v>月</v>
      </c>
      <c r="Q39" s="79" t="str">
        <f t="shared" ref="Q39:AT39" si="32">TEXT(DATE($A39,$A40,Q$18),"aaa")</f>
        <v>火</v>
      </c>
      <c r="R39" s="79" t="str">
        <f t="shared" si="32"/>
        <v>水</v>
      </c>
      <c r="S39" s="79" t="str">
        <f t="shared" si="32"/>
        <v>木</v>
      </c>
      <c r="T39" s="79" t="str">
        <f t="shared" si="32"/>
        <v>金</v>
      </c>
      <c r="U39" s="79" t="str">
        <f t="shared" si="32"/>
        <v>土</v>
      </c>
      <c r="V39" s="79" t="str">
        <f t="shared" si="32"/>
        <v>日</v>
      </c>
      <c r="W39" s="79" t="str">
        <f t="shared" si="32"/>
        <v>月</v>
      </c>
      <c r="X39" s="79" t="str">
        <f t="shared" si="32"/>
        <v>火</v>
      </c>
      <c r="Y39" s="79" t="str">
        <f t="shared" si="32"/>
        <v>水</v>
      </c>
      <c r="Z39" s="79" t="str">
        <f t="shared" si="32"/>
        <v>木</v>
      </c>
      <c r="AA39" s="79" t="str">
        <f t="shared" si="32"/>
        <v>金</v>
      </c>
      <c r="AB39" s="79" t="str">
        <f t="shared" si="32"/>
        <v>土</v>
      </c>
      <c r="AC39" s="79" t="str">
        <f t="shared" si="32"/>
        <v>日</v>
      </c>
      <c r="AD39" s="79" t="str">
        <f t="shared" si="32"/>
        <v>月</v>
      </c>
      <c r="AE39" s="79" t="str">
        <f t="shared" si="32"/>
        <v>火</v>
      </c>
      <c r="AF39" s="79" t="str">
        <f t="shared" si="32"/>
        <v>水</v>
      </c>
      <c r="AG39" s="79" t="str">
        <f t="shared" si="32"/>
        <v>木</v>
      </c>
      <c r="AH39" s="79" t="str">
        <f t="shared" si="32"/>
        <v>金</v>
      </c>
      <c r="AI39" s="79" t="str">
        <f t="shared" si="32"/>
        <v>土</v>
      </c>
      <c r="AJ39" s="79" t="str">
        <f t="shared" si="32"/>
        <v>日</v>
      </c>
      <c r="AK39" s="79" t="str">
        <f t="shared" si="32"/>
        <v>月</v>
      </c>
      <c r="AL39" s="79" t="str">
        <f t="shared" si="32"/>
        <v>火</v>
      </c>
      <c r="AM39" s="79" t="str">
        <f t="shared" si="32"/>
        <v>水</v>
      </c>
      <c r="AN39" s="79" t="str">
        <f t="shared" si="32"/>
        <v>木</v>
      </c>
      <c r="AO39" s="79" t="str">
        <f t="shared" si="32"/>
        <v>金</v>
      </c>
      <c r="AP39" s="79" t="str">
        <f t="shared" si="32"/>
        <v>土</v>
      </c>
      <c r="AQ39" s="79" t="str">
        <f t="shared" si="32"/>
        <v>日</v>
      </c>
      <c r="AR39" s="79" t="str">
        <f t="shared" si="32"/>
        <v>月</v>
      </c>
      <c r="AS39" s="79" t="str">
        <f t="shared" si="32"/>
        <v>火</v>
      </c>
      <c r="AT39" s="80" t="str">
        <f t="shared" si="32"/>
        <v>水</v>
      </c>
      <c r="AU39" s="57"/>
      <c r="AV39" s="108"/>
    </row>
    <row r="40" spans="1:48" ht="18" customHeight="1" x14ac:dyDescent="0.45">
      <c r="A40" s="61">
        <f>A38+1</f>
        <v>2</v>
      </c>
      <c r="B40" s="96" cm="1">
        <f t="array" ref="B40">SUMPRODUCT((DATE($A39,$A40,$P$18:$AT$18)&gt;=D$10)*(DATE($A39,$A40,$P$18:$AT$18)&lt;=D$11)*(DATE($A39,$A40,$P$18:$AT$18)&lt;=EOMONTH(DATE($A39,$A40,1),0)))</f>
        <v>28</v>
      </c>
      <c r="C40" s="97" cm="1">
        <f t="array" ref="C40">SUMPRODUCT((DATE($A39,$A40,$P$18:$AT$18)&gt;=D$10)*(DATE($A39,$A40,$P$18:$AT$18)&lt;=D$11)*(DATE($A39,$A40,$P$18:$AT$18)&lt;=EOMONTH(DATE($A39,$A40,1),0))*(WEEKDAY(DATE($A39,$A40,$P$18:$AT$18),2)&gt;=6))</f>
        <v>8</v>
      </c>
      <c r="D40" s="52">
        <f t="shared" ref="D40" si="33">COUNTIF(P40:AT40, "×")</f>
        <v>2</v>
      </c>
      <c r="E40" s="36">
        <f t="shared" si="23"/>
        <v>26</v>
      </c>
      <c r="F40" s="50">
        <f>COUNTIF(P40:AT40,"●")</f>
        <v>8</v>
      </c>
      <c r="G40" s="147"/>
      <c r="H40" s="150"/>
      <c r="I40" s="53">
        <f>IFERROR(F40/E40,0)</f>
        <v>0.30769230769230771</v>
      </c>
      <c r="J40" s="54"/>
      <c r="K40" s="50" t="str">
        <f t="shared" ref="K40" si="34">IF(E40=0,"●",IF(I40&gt;=0.285,"●",IF(AND(I40&lt;0.285,J40="●"),"●","")))</f>
        <v>●</v>
      </c>
      <c r="L40" s="76">
        <f>C40</f>
        <v>8</v>
      </c>
      <c r="M40" s="106" cm="1">
        <f t="array" ref="M40">SUMPRODUCT((DATE($A39,$A40,$P$18:$AT$18)&lt;=EOMONTH(DATE($A39,$A40,1),0))*(WEEKDAY(DATE($A39,$A40,$P$18:$AT$18),2)&gt;=6)*(P40:AT40="●"))</f>
        <v>7</v>
      </c>
      <c r="N40" s="106" cm="1">
        <f t="array" ref="N40">SUMPRODUCT((DATE($A39,$A40,$P$18:$AT$18)&lt;=EOMONTH(DATE($A39,$A40,1),0))*(WEEKDAY(DATE($A39,$A40,$P$18:$AT$18),2)&lt;=5)*(P40:AT40="●"))</f>
        <v>1</v>
      </c>
      <c r="O40" s="55" t="s">
        <v>42</v>
      </c>
      <c r="P40" s="85"/>
      <c r="Q40" s="83"/>
      <c r="R40" s="83"/>
      <c r="S40" s="83"/>
      <c r="T40" s="83"/>
      <c r="U40" s="83" t="s">
        <v>42</v>
      </c>
      <c r="V40" s="83" t="s">
        <v>42</v>
      </c>
      <c r="W40" s="83"/>
      <c r="X40" s="83"/>
      <c r="Y40" s="83"/>
      <c r="Z40" s="83" t="s">
        <v>43</v>
      </c>
      <c r="AA40" s="83" t="s">
        <v>42</v>
      </c>
      <c r="AB40" s="83"/>
      <c r="AC40" s="83" t="s">
        <v>42</v>
      </c>
      <c r="AD40" s="83"/>
      <c r="AE40" s="83"/>
      <c r="AF40" s="83"/>
      <c r="AG40" s="83"/>
      <c r="AH40" s="83"/>
      <c r="AI40" s="83" t="s">
        <v>42</v>
      </c>
      <c r="AJ40" s="83" t="s">
        <v>42</v>
      </c>
      <c r="AK40" s="83"/>
      <c r="AL40" s="83" t="s">
        <v>43</v>
      </c>
      <c r="AM40" s="83"/>
      <c r="AN40" s="83"/>
      <c r="AO40" s="83"/>
      <c r="AP40" s="83" t="s">
        <v>42</v>
      </c>
      <c r="AQ40" s="83" t="s">
        <v>42</v>
      </c>
      <c r="AR40" s="87"/>
      <c r="AS40" s="87"/>
      <c r="AT40" s="86"/>
      <c r="AU40" s="57">
        <f t="shared" si="5"/>
        <v>2</v>
      </c>
      <c r="AV40" s="107">
        <f t="shared" ref="AV40" si="35">IF(AND(DATE($A39,$A40,1)&gt;=DATE(YEAR(D$10),MONTH(D$10),1), DATE($A39,$A40,1)&lt;=DATE(YEAR(D$11),MONTH(D$11),1)), 1, 0)</f>
        <v>1</v>
      </c>
    </row>
    <row r="41" spans="1:48" ht="10.050000000000001" customHeight="1" x14ac:dyDescent="0.45">
      <c r="A41" s="62" t="str">
        <f>$A$37</f>
        <v>2027</v>
      </c>
      <c r="B41" s="98"/>
      <c r="C41" s="99"/>
      <c r="D41" s="38"/>
      <c r="E41" s="46"/>
      <c r="F41" s="45"/>
      <c r="G41" s="147"/>
      <c r="H41" s="150"/>
      <c r="I41" s="44"/>
      <c r="J41" s="38"/>
      <c r="K41" s="40"/>
      <c r="L41" s="77"/>
      <c r="M41" s="105"/>
      <c r="N41" s="105"/>
      <c r="O41" s="40"/>
      <c r="P41" s="78" t="str">
        <f>TEXT(DATE($A41,$A42,P$18),"aaa")</f>
        <v>月</v>
      </c>
      <c r="Q41" s="79" t="str">
        <f t="shared" ref="Q41:AT41" si="36">TEXT(DATE($A41,$A42,Q$18),"aaa")</f>
        <v>火</v>
      </c>
      <c r="R41" s="79" t="str">
        <f t="shared" si="36"/>
        <v>水</v>
      </c>
      <c r="S41" s="79" t="str">
        <f t="shared" si="36"/>
        <v>木</v>
      </c>
      <c r="T41" s="79" t="str">
        <f t="shared" si="36"/>
        <v>金</v>
      </c>
      <c r="U41" s="79" t="str">
        <f t="shared" si="36"/>
        <v>土</v>
      </c>
      <c r="V41" s="79" t="str">
        <f t="shared" si="36"/>
        <v>日</v>
      </c>
      <c r="W41" s="79" t="str">
        <f t="shared" si="36"/>
        <v>月</v>
      </c>
      <c r="X41" s="79" t="str">
        <f t="shared" si="36"/>
        <v>火</v>
      </c>
      <c r="Y41" s="79" t="str">
        <f t="shared" si="36"/>
        <v>水</v>
      </c>
      <c r="Z41" s="79" t="str">
        <f t="shared" si="36"/>
        <v>木</v>
      </c>
      <c r="AA41" s="79" t="str">
        <f t="shared" si="36"/>
        <v>金</v>
      </c>
      <c r="AB41" s="79" t="str">
        <f t="shared" si="36"/>
        <v>土</v>
      </c>
      <c r="AC41" s="79" t="str">
        <f t="shared" si="36"/>
        <v>日</v>
      </c>
      <c r="AD41" s="79" t="str">
        <f t="shared" si="36"/>
        <v>月</v>
      </c>
      <c r="AE41" s="79" t="str">
        <f t="shared" si="36"/>
        <v>火</v>
      </c>
      <c r="AF41" s="79" t="str">
        <f t="shared" si="36"/>
        <v>水</v>
      </c>
      <c r="AG41" s="79" t="str">
        <f t="shared" si="36"/>
        <v>木</v>
      </c>
      <c r="AH41" s="79" t="str">
        <f t="shared" si="36"/>
        <v>金</v>
      </c>
      <c r="AI41" s="79" t="str">
        <f t="shared" si="36"/>
        <v>土</v>
      </c>
      <c r="AJ41" s="79" t="str">
        <f t="shared" si="36"/>
        <v>日</v>
      </c>
      <c r="AK41" s="79" t="str">
        <f t="shared" si="36"/>
        <v>月</v>
      </c>
      <c r="AL41" s="79" t="str">
        <f t="shared" si="36"/>
        <v>火</v>
      </c>
      <c r="AM41" s="79" t="str">
        <f t="shared" si="36"/>
        <v>水</v>
      </c>
      <c r="AN41" s="79" t="str">
        <f t="shared" si="36"/>
        <v>木</v>
      </c>
      <c r="AO41" s="79" t="str">
        <f t="shared" si="36"/>
        <v>金</v>
      </c>
      <c r="AP41" s="79" t="str">
        <f t="shared" si="36"/>
        <v>土</v>
      </c>
      <c r="AQ41" s="79" t="str">
        <f t="shared" si="36"/>
        <v>日</v>
      </c>
      <c r="AR41" s="79" t="str">
        <f t="shared" si="36"/>
        <v>月</v>
      </c>
      <c r="AS41" s="79" t="str">
        <f t="shared" si="36"/>
        <v>火</v>
      </c>
      <c r="AT41" s="80" t="str">
        <f t="shared" si="36"/>
        <v>水</v>
      </c>
      <c r="AU41" s="57"/>
      <c r="AV41" s="108"/>
    </row>
    <row r="42" spans="1:48" ht="18" customHeight="1" thickBot="1" x14ac:dyDescent="0.5">
      <c r="A42" s="61">
        <f>A40+1</f>
        <v>3</v>
      </c>
      <c r="B42" s="103" cm="1">
        <f t="array" ref="B42">SUMPRODUCT((DATE($A41,$A42,$P$18:$AT$18)&gt;=D$10)*(DATE($A41,$A42,$P$18:$AT$18)&lt;=D$11)*(DATE($A41,$A42,$P$18:$AT$18)&lt;=EOMONTH(DATE($A41,$A42,1),0)))</f>
        <v>15</v>
      </c>
      <c r="C42" s="104" cm="1">
        <f t="array" ref="C42">SUMPRODUCT((DATE($A41,$A42,$P$18:$AT$18)&gt;=D$10)*(DATE($A41,$A42,$P$18:$AT$18)&lt;=D$11)*(DATE($A41,$A42,$P$18:$AT$18)&lt;=EOMONTH(DATE($A41,$A42,1),0))*(WEEKDAY(DATE($A41,$A42,$P$18:$AT$18),2)&gt;=6))</f>
        <v>4</v>
      </c>
      <c r="D42" s="52">
        <f t="shared" ref="D42" si="37">COUNTIF(P42:AT42, "×")</f>
        <v>0</v>
      </c>
      <c r="E42" s="64">
        <f t="shared" si="23"/>
        <v>15</v>
      </c>
      <c r="F42" s="65">
        <f>COUNTIF(P42:AT42,"●")</f>
        <v>4</v>
      </c>
      <c r="G42" s="148"/>
      <c r="H42" s="151"/>
      <c r="I42" s="66">
        <f>IFERROR(F42/E42,0)</f>
        <v>0.26666666666666666</v>
      </c>
      <c r="J42" s="54" t="s">
        <v>42</v>
      </c>
      <c r="K42" s="50" t="str">
        <f t="shared" ref="K42" si="38">IF(E42=0,"●",IF(I42&gt;=0.285,"●",IF(AND(I42&lt;0.285,J42="●"),"●","")))</f>
        <v>●</v>
      </c>
      <c r="L42" s="76">
        <f>C42</f>
        <v>4</v>
      </c>
      <c r="M42" s="106" cm="1">
        <f t="array" ref="M42">SUMPRODUCT((DATE($A41,$A42,$P$18:$AT$18)&lt;=EOMONTH(DATE($A41,$A42,1),0))*(WEEKDAY(DATE($A41,$A42,$P$18:$AT$18),2)&gt;=6)*(P42:AT42="●"))</f>
        <v>4</v>
      </c>
      <c r="N42" s="106" cm="1">
        <f t="array" ref="N42">SUMPRODUCT((DATE($A41,$A42,$P$18:$AT$18)&lt;=EOMONTH(DATE($A41,$A42,1),0))*(WEEKDAY(DATE($A41,$A42,$P$18:$AT$18),2)&lt;=5)*(P42:AT42="●"))</f>
        <v>0</v>
      </c>
      <c r="O42" s="55" t="s">
        <v>42</v>
      </c>
      <c r="P42" s="88"/>
      <c r="Q42" s="89"/>
      <c r="R42" s="89"/>
      <c r="S42" s="89"/>
      <c r="T42" s="89"/>
      <c r="U42" s="89" t="s">
        <v>42</v>
      </c>
      <c r="V42" s="89" t="s">
        <v>42</v>
      </c>
      <c r="W42" s="89"/>
      <c r="X42" s="89"/>
      <c r="Y42" s="89"/>
      <c r="Z42" s="89"/>
      <c r="AA42" s="89"/>
      <c r="AB42" s="89" t="s">
        <v>42</v>
      </c>
      <c r="AC42" s="89" t="s">
        <v>42</v>
      </c>
      <c r="AD42" s="8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90"/>
      <c r="AU42" s="57">
        <f t="shared" si="5"/>
        <v>3</v>
      </c>
      <c r="AV42" s="107">
        <f t="shared" ref="AV42" si="39">IF(AND(DATE($A41,$A42,1)&gt;=DATE(YEAR(D$10),MONTH(D$10),1), DATE($A41,$A42,1)&lt;=DATE(YEAR(D$11),MONTH(D$11),1)), 1, 0)</f>
        <v>1</v>
      </c>
    </row>
    <row r="43" spans="1:48" ht="34.200000000000003" customHeight="1" thickTop="1" thickBot="1" x14ac:dyDescent="0.5">
      <c r="A43" s="17" t="s">
        <v>5</v>
      </c>
      <c r="B43" s="32">
        <f>SUM(B20:B42)</f>
        <v>300</v>
      </c>
      <c r="C43" s="34">
        <f>SUM(C20:C42)</f>
        <v>86</v>
      </c>
      <c r="D43" s="33">
        <f>SUM(D20:D42)</f>
        <v>19</v>
      </c>
      <c r="E43" s="36">
        <f>B43-D43</f>
        <v>281</v>
      </c>
      <c r="F43" s="34">
        <f>SUM(F22:F42)</f>
        <v>87</v>
      </c>
      <c r="G43" s="39">
        <f>IFERROR(F43/E43,0)</f>
        <v>0.30960854092526691</v>
      </c>
      <c r="H43" s="71" t="str">
        <f>IF(G43&gt;=0.285,"達成","未達成")</f>
        <v>達成</v>
      </c>
      <c r="I43" s="41"/>
      <c r="J43" s="41"/>
      <c r="K43" s="72" t="str">
        <f>IF(COUNTA(K19:K42)=COUNTIF(K19:K42,"●"),"達成","未達成")</f>
        <v>達成</v>
      </c>
      <c r="L43" s="42"/>
      <c r="M43" s="41"/>
      <c r="N43" s="43"/>
      <c r="O43" s="72" t="str">
        <f>IF(COUNTIFS(AV$20:AV$42, 1) = COUNTIFS(AV$20:AV$42, 1, O$20:O$42, "●"), "達成", "未達成")</f>
        <v>未達成</v>
      </c>
      <c r="P43" s="167" t="s">
        <v>6</v>
      </c>
      <c r="Q43" s="167"/>
      <c r="R43" s="167"/>
      <c r="S43" s="167"/>
      <c r="T43" s="167"/>
      <c r="U43" s="167"/>
      <c r="V43" s="73" t="str">
        <f>IF(AND(H43="達成",K43="達成",O43="達成"),"完全週休２日（土日）",IF(AND(H43="達成",K43="達成"),"月単位の週休２日",IF(H43="達成","通期の週休２日","週休２日未達成")))</f>
        <v>月単位の週休２日</v>
      </c>
      <c r="W43" s="73"/>
      <c r="X43" s="73"/>
      <c r="Y43" s="73"/>
      <c r="Z43" s="73"/>
      <c r="AA43" s="74"/>
      <c r="AB43" s="74"/>
      <c r="AC43" s="75"/>
      <c r="AD43" s="75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9"/>
    </row>
    <row r="44" spans="1:48" x14ac:dyDescent="0.45">
      <c r="A44" s="20" t="s">
        <v>36</v>
      </c>
    </row>
    <row r="45" spans="1:48" x14ac:dyDescent="0.45">
      <c r="U45" s="25"/>
      <c r="V45" s="1" t="s">
        <v>17</v>
      </c>
      <c r="AA45" s="58"/>
      <c r="AB45" s="1" t="s">
        <v>11</v>
      </c>
    </row>
    <row r="53" spans="10:10" x14ac:dyDescent="0.45">
      <c r="J53" s="15" t="s">
        <v>10</v>
      </c>
    </row>
    <row r="54" spans="10:10" x14ac:dyDescent="0.45">
      <c r="J54" s="15" t="s">
        <v>39</v>
      </c>
    </row>
  </sheetData>
  <mergeCells count="46">
    <mergeCell ref="AQ2:AT2"/>
    <mergeCell ref="G19:G42"/>
    <mergeCell ref="H19:H42"/>
    <mergeCell ref="P43:U43"/>
    <mergeCell ref="D17:D18"/>
    <mergeCell ref="B16:E16"/>
    <mergeCell ref="H17:H18"/>
    <mergeCell ref="G16:H16"/>
    <mergeCell ref="G17:G18"/>
    <mergeCell ref="J17:J18"/>
    <mergeCell ref="K17:K18"/>
    <mergeCell ref="L17:L18"/>
    <mergeCell ref="M17:M18"/>
    <mergeCell ref="N17:N18"/>
    <mergeCell ref="O17:O18"/>
    <mergeCell ref="P16:AT17"/>
    <mergeCell ref="A15:N15"/>
    <mergeCell ref="A16:A18"/>
    <mergeCell ref="F16:F18"/>
    <mergeCell ref="I16:K16"/>
    <mergeCell ref="L16:O16"/>
    <mergeCell ref="B17:B18"/>
    <mergeCell ref="C17:C18"/>
    <mergeCell ref="E17:E18"/>
    <mergeCell ref="I17:I18"/>
    <mergeCell ref="A14:C14"/>
    <mergeCell ref="D14:F14"/>
    <mergeCell ref="H14:J14"/>
    <mergeCell ref="K14:L14"/>
    <mergeCell ref="A12:C12"/>
    <mergeCell ref="D12:F12"/>
    <mergeCell ref="H12:J12"/>
    <mergeCell ref="K12:L12"/>
    <mergeCell ref="A13:C13"/>
    <mergeCell ref="D13:F13"/>
    <mergeCell ref="H13:J13"/>
    <mergeCell ref="K13:L13"/>
    <mergeCell ref="A4:AT4"/>
    <mergeCell ref="B7:J7"/>
    <mergeCell ref="B8:J8"/>
    <mergeCell ref="A10:C10"/>
    <mergeCell ref="D10:F10"/>
    <mergeCell ref="G10:H11"/>
    <mergeCell ref="I10:J11"/>
    <mergeCell ref="A11:C11"/>
    <mergeCell ref="D11:F11"/>
  </mergeCells>
  <phoneticPr fontId="1"/>
  <conditionalFormatting sqref="P19:AT19">
    <cfRule type="expression" dxfId="47" priority="47">
      <formula>OR(P19="土",P19="日")</formula>
    </cfRule>
  </conditionalFormatting>
  <conditionalFormatting sqref="P20:AT20">
    <cfRule type="expression" dxfId="46" priority="12">
      <formula>OR(P19="土",P19="日")</formula>
    </cfRule>
  </conditionalFormatting>
  <conditionalFormatting sqref="P21:AT21">
    <cfRule type="expression" dxfId="45" priority="23">
      <formula>OR(P21="土",P21="日")</formula>
    </cfRule>
  </conditionalFormatting>
  <conditionalFormatting sqref="P22:AT22">
    <cfRule type="expression" dxfId="44" priority="11">
      <formula>OR(P21="土",P21="日")</formula>
    </cfRule>
  </conditionalFormatting>
  <conditionalFormatting sqref="P23:AT23">
    <cfRule type="expression" dxfId="43" priority="22">
      <formula>OR(P23="土",P23="日")</formula>
    </cfRule>
  </conditionalFormatting>
  <conditionalFormatting sqref="P24:AT24">
    <cfRule type="expression" dxfId="42" priority="10">
      <formula>OR(P23="土",P23="日")</formula>
    </cfRule>
  </conditionalFormatting>
  <conditionalFormatting sqref="P25:AT25">
    <cfRule type="expression" dxfId="41" priority="21">
      <formula>OR(P25="土",P25="日")</formula>
    </cfRule>
  </conditionalFormatting>
  <conditionalFormatting sqref="P26:AT26">
    <cfRule type="expression" dxfId="40" priority="9">
      <formula>OR(P25="土",P25="日")</formula>
    </cfRule>
  </conditionalFormatting>
  <conditionalFormatting sqref="P27:AT27">
    <cfRule type="expression" dxfId="39" priority="20">
      <formula>OR(P27="土",P27="日")</formula>
    </cfRule>
  </conditionalFormatting>
  <conditionalFormatting sqref="P28:AT28">
    <cfRule type="expression" dxfId="38" priority="8">
      <formula>OR(P27="土",P27="日")</formula>
    </cfRule>
  </conditionalFormatting>
  <conditionalFormatting sqref="P29:AT29">
    <cfRule type="expression" dxfId="37" priority="19">
      <formula>OR(P29="土",P29="日")</formula>
    </cfRule>
  </conditionalFormatting>
  <conditionalFormatting sqref="P30:AT30">
    <cfRule type="expression" dxfId="36" priority="7">
      <formula>OR(P29="土",P29="日")</formula>
    </cfRule>
  </conditionalFormatting>
  <conditionalFormatting sqref="P31:AT31">
    <cfRule type="expression" dxfId="35" priority="18">
      <formula>OR(P31="土",P31="日")</formula>
    </cfRule>
  </conditionalFormatting>
  <conditionalFormatting sqref="P32:AT32">
    <cfRule type="expression" dxfId="34" priority="6">
      <formula>OR(P31="土",P31="日")</formula>
    </cfRule>
  </conditionalFormatting>
  <conditionalFormatting sqref="P33:AT33">
    <cfRule type="expression" dxfId="33" priority="17">
      <formula>OR(P33="土",P33="日")</formula>
    </cfRule>
  </conditionalFormatting>
  <conditionalFormatting sqref="P34:AT34">
    <cfRule type="expression" dxfId="32" priority="5">
      <formula>OR(P33="土",P33="日")</formula>
    </cfRule>
  </conditionalFormatting>
  <conditionalFormatting sqref="P35:AT35">
    <cfRule type="expression" dxfId="31" priority="16">
      <formula>OR(P35="土",P35="日")</formula>
    </cfRule>
  </conditionalFormatting>
  <conditionalFormatting sqref="P36:AT36">
    <cfRule type="expression" dxfId="30" priority="4">
      <formula>OR(P35="土",P35="日")</formula>
    </cfRule>
  </conditionalFormatting>
  <conditionalFormatting sqref="P37:AT37">
    <cfRule type="expression" dxfId="29" priority="15">
      <formula>OR(P37="土",P37="日")</formula>
    </cfRule>
  </conditionalFormatting>
  <conditionalFormatting sqref="P38:AT38">
    <cfRule type="expression" dxfId="28" priority="3">
      <formula>OR(P37="土",P37="日")</formula>
    </cfRule>
  </conditionalFormatting>
  <conditionalFormatting sqref="P39:AT39">
    <cfRule type="expression" dxfId="27" priority="14">
      <formula>OR(P39="土",P39="日")</formula>
    </cfRule>
  </conditionalFormatting>
  <conditionalFormatting sqref="P40:AT40">
    <cfRule type="expression" dxfId="26" priority="2">
      <formula>OR(P39="土",P39="日")</formula>
    </cfRule>
  </conditionalFormatting>
  <conditionalFormatting sqref="P41:AT41">
    <cfRule type="expression" dxfId="25" priority="13">
      <formula>OR(P41="土",P41="日")</formula>
    </cfRule>
  </conditionalFormatting>
  <conditionalFormatting sqref="P42:AT42">
    <cfRule type="expression" dxfId="24" priority="1">
      <formula>OR(P41="土",P41="日")</formula>
    </cfRule>
  </conditionalFormatting>
  <dataValidations count="2">
    <dataValidation type="list" allowBlank="1" showInputMessage="1" showErrorMessage="1" sqref="O20 J20 J22 J24 J26 J28 J30 J32 J34 J36 J38 J40 J42 O22 O24 O26 O28 O30 O32 O34 O36 O38 O40 O42" xr:uid="{648A59F8-0FC1-470E-8CC4-71B1CFA808B6}">
      <formula1>$J$52:$J$53</formula1>
    </dataValidation>
    <dataValidation type="list" allowBlank="1" showInputMessage="1" showErrorMessage="1" sqref="P20:AT20 P22:AT22 P24:AT24 P26:AT26 P28:AT28 P30:AT30 P32:AT32 P34:AT34 P36:AT36 P38:AT38 P40:AT40 P42:AT42" xr:uid="{0AD9B66C-574C-4CB2-B6FE-BD265DB3B322}">
      <formula1>$J$52:$J$54</formula1>
    </dataValidation>
  </dataValidations>
  <printOptions horizontalCentered="1"/>
  <pageMargins left="0.39370078740157483" right="0.23622047244094491" top="0.86614173228346458" bottom="0.6692913385826772" header="0" footer="0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11BE-920D-4155-BC92-DB0BB9CC6D2C}">
  <sheetPr>
    <pageSetUpPr fitToPage="1"/>
  </sheetPr>
  <dimension ref="A2:AW54"/>
  <sheetViews>
    <sheetView showGridLines="0" zoomScale="85" zoomScaleNormal="85" zoomScaleSheetLayoutView="100" workbookViewId="0">
      <selection activeCell="A4" sqref="A4:AT4"/>
    </sheetView>
  </sheetViews>
  <sheetFormatPr defaultColWidth="9" defaultRowHeight="13.2" x14ac:dyDescent="0.45"/>
  <cols>
    <col min="1" max="1" width="9.5" style="1" customWidth="1"/>
    <col min="2" max="5" width="5.5" style="1" customWidth="1"/>
    <col min="6" max="6" width="7" style="1" bestFit="1" customWidth="1"/>
    <col min="7" max="7" width="6.09765625" style="1" customWidth="1"/>
    <col min="8" max="8" width="6.19921875" style="1" customWidth="1"/>
    <col min="9" max="10" width="5.5" style="1" customWidth="1"/>
    <col min="11" max="11" width="6.796875" style="1" customWidth="1"/>
    <col min="12" max="14" width="5.5" style="1" customWidth="1"/>
    <col min="15" max="15" width="6.296875" style="1" customWidth="1"/>
    <col min="16" max="46" width="3.19921875" style="1" customWidth="1"/>
    <col min="47" max="47" width="6.09765625" style="1" customWidth="1"/>
    <col min="48" max="48" width="6.5" style="1" customWidth="1"/>
    <col min="49" max="49" width="2.19921875" style="1" customWidth="1"/>
    <col min="50" max="50" width="10.19921875" style="1" bestFit="1" customWidth="1"/>
    <col min="51" max="16384" width="9" style="1"/>
  </cols>
  <sheetData>
    <row r="2" spans="1:49" ht="19.2" x14ac:dyDescent="0.45">
      <c r="A2" s="26" t="s">
        <v>7</v>
      </c>
      <c r="B2" s="27" t="s">
        <v>13</v>
      </c>
      <c r="K2" s="2"/>
      <c r="L2" s="2"/>
      <c r="M2" s="2"/>
      <c r="N2" s="2"/>
      <c r="O2" s="2"/>
      <c r="P2" s="2"/>
      <c r="Q2" s="2"/>
      <c r="R2" s="2"/>
      <c r="AQ2" s="170"/>
      <c r="AR2" s="170"/>
      <c r="AS2" s="170"/>
      <c r="AT2" s="170"/>
    </row>
    <row r="3" spans="1:49" ht="19.2" x14ac:dyDescent="0.45">
      <c r="A3" s="26"/>
      <c r="B3" s="27"/>
      <c r="K3" s="2"/>
      <c r="L3" s="2"/>
      <c r="M3" s="2"/>
      <c r="N3" s="2"/>
      <c r="O3" s="2"/>
      <c r="P3" s="2"/>
      <c r="Q3" s="2"/>
      <c r="R3" s="2"/>
      <c r="AT3" s="21"/>
    </row>
    <row r="4" spans="1:49" ht="24" customHeight="1" x14ac:dyDescent="0.45">
      <c r="A4" s="110" t="s">
        <v>38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70"/>
      <c r="AV4" s="70"/>
      <c r="AW4" s="70"/>
    </row>
    <row r="5" spans="1:49" ht="24" customHeight="1" x14ac:dyDescent="0.4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91" t="s">
        <v>40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7" spans="1:49" ht="17.25" customHeight="1" thickBot="1" x14ac:dyDescent="0.5">
      <c r="A7" s="16" t="s">
        <v>18</v>
      </c>
      <c r="B7" s="111" t="s">
        <v>25</v>
      </c>
      <c r="C7" s="112"/>
      <c r="D7" s="112"/>
      <c r="E7" s="112"/>
      <c r="F7" s="112"/>
      <c r="G7" s="112"/>
      <c r="H7" s="112"/>
      <c r="I7" s="112"/>
      <c r="J7" s="113"/>
      <c r="V7" s="3"/>
    </row>
    <row r="8" spans="1:49" ht="17.25" customHeight="1" x14ac:dyDescent="0.45">
      <c r="A8" s="16" t="s">
        <v>0</v>
      </c>
      <c r="B8" s="111" t="s">
        <v>14</v>
      </c>
      <c r="C8" s="112"/>
      <c r="D8" s="112"/>
      <c r="E8" s="112"/>
      <c r="F8" s="112"/>
      <c r="G8" s="112"/>
      <c r="H8" s="112"/>
      <c r="I8" s="112"/>
      <c r="J8" s="113"/>
      <c r="U8" s="6" t="s">
        <v>9</v>
      </c>
      <c r="V8" s="7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9" x14ac:dyDescent="0.45">
      <c r="B9" s="4"/>
      <c r="D9" s="4"/>
      <c r="E9" s="4"/>
      <c r="J9" s="3"/>
      <c r="U9" s="10"/>
      <c r="V9" s="23" t="s">
        <v>21</v>
      </c>
      <c r="AN9" s="11"/>
    </row>
    <row r="10" spans="1:49" ht="17.25" customHeight="1" x14ac:dyDescent="0.45">
      <c r="A10" s="114" t="s">
        <v>1</v>
      </c>
      <c r="B10" s="115"/>
      <c r="C10" s="116"/>
      <c r="D10" s="117">
        <v>46162</v>
      </c>
      <c r="E10" s="118"/>
      <c r="F10" s="118"/>
      <c r="G10" s="119" t="s">
        <v>41</v>
      </c>
      <c r="H10" s="120"/>
      <c r="I10" s="123">
        <f>IF(D10="","",1+D11-D10)</f>
        <v>300</v>
      </c>
      <c r="J10" s="124"/>
      <c r="K10" s="22"/>
      <c r="L10" s="22"/>
      <c r="M10" s="22"/>
      <c r="N10" s="22"/>
      <c r="O10" s="22"/>
      <c r="P10" s="22"/>
      <c r="Q10" s="22"/>
      <c r="R10" s="22"/>
      <c r="U10" s="10"/>
      <c r="V10" s="23" t="s">
        <v>22</v>
      </c>
      <c r="AN10" s="11"/>
    </row>
    <row r="11" spans="1:49" ht="17.25" customHeight="1" thickBot="1" x14ac:dyDescent="0.5">
      <c r="A11" s="114" t="s">
        <v>8</v>
      </c>
      <c r="B11" s="115"/>
      <c r="C11" s="116"/>
      <c r="D11" s="117">
        <v>46461</v>
      </c>
      <c r="E11" s="118"/>
      <c r="F11" s="118"/>
      <c r="G11" s="121"/>
      <c r="H11" s="122"/>
      <c r="I11" s="125"/>
      <c r="J11" s="126"/>
      <c r="K11" s="22"/>
      <c r="L11" s="22"/>
      <c r="M11" s="22"/>
      <c r="N11" s="22"/>
      <c r="O11" s="22"/>
      <c r="P11" s="22"/>
      <c r="Q11" s="22"/>
      <c r="R11" s="22"/>
      <c r="U11" s="12"/>
      <c r="V11" s="24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10"/>
    </row>
    <row r="12" spans="1:49" ht="17.25" customHeight="1" x14ac:dyDescent="0.45">
      <c r="A12" s="114" t="s">
        <v>15</v>
      </c>
      <c r="B12" s="115"/>
      <c r="C12" s="116"/>
      <c r="D12" s="117">
        <v>46247</v>
      </c>
      <c r="E12" s="118"/>
      <c r="F12" s="118"/>
      <c r="G12" s="5" t="s">
        <v>2</v>
      </c>
      <c r="H12" s="118">
        <v>46249</v>
      </c>
      <c r="I12" s="118"/>
      <c r="J12" s="118"/>
      <c r="K12" s="127">
        <f>IF(D12="","",1+H12-D12)</f>
        <v>3</v>
      </c>
      <c r="L12" s="128"/>
      <c r="M12" s="35"/>
      <c r="O12" s="29"/>
      <c r="P12" s="29"/>
      <c r="Q12" s="29"/>
      <c r="R12" s="29"/>
      <c r="U12" s="8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9" ht="17.25" customHeight="1" x14ac:dyDescent="0.45">
      <c r="A13" s="114" t="s">
        <v>4</v>
      </c>
      <c r="B13" s="115"/>
      <c r="C13" s="116"/>
      <c r="D13" s="117">
        <v>46385</v>
      </c>
      <c r="E13" s="118"/>
      <c r="F13" s="118"/>
      <c r="G13" s="5" t="s">
        <v>2</v>
      </c>
      <c r="H13" s="118">
        <v>46390</v>
      </c>
      <c r="I13" s="118"/>
      <c r="J13" s="118"/>
      <c r="K13" s="127">
        <f>IF(D13="","",1+H13-D13)</f>
        <v>6</v>
      </c>
      <c r="L13" s="128"/>
      <c r="M13" s="35"/>
      <c r="O13" s="29"/>
      <c r="P13" s="29"/>
      <c r="Q13" s="29"/>
      <c r="R13" s="29"/>
      <c r="V13" s="23"/>
    </row>
    <row r="14" spans="1:49" ht="17.25" customHeight="1" x14ac:dyDescent="0.45">
      <c r="A14" s="141" t="s">
        <v>33</v>
      </c>
      <c r="B14" s="142"/>
      <c r="C14" s="143"/>
      <c r="D14" s="117"/>
      <c r="E14" s="118"/>
      <c r="F14" s="118"/>
      <c r="G14" s="5" t="s">
        <v>2</v>
      </c>
      <c r="H14" s="118"/>
      <c r="I14" s="118"/>
      <c r="J14" s="118"/>
      <c r="K14" s="127" t="str">
        <f t="shared" ref="K14" si="0">IF(D14="","",1+H14-D14)</f>
        <v/>
      </c>
      <c r="L14" s="128"/>
      <c r="M14" s="35"/>
      <c r="O14" s="29"/>
      <c r="P14" s="29"/>
      <c r="Q14" s="29"/>
      <c r="R14" s="29"/>
      <c r="V14" s="3"/>
    </row>
    <row r="15" spans="1:49" ht="13.8" thickBot="1" x14ac:dyDescent="0.5">
      <c r="A15" s="144"/>
      <c r="B15" s="144"/>
      <c r="C15" s="144"/>
      <c r="D15" s="144"/>
      <c r="E15" s="144"/>
      <c r="F15" s="144"/>
      <c r="G15" s="145"/>
      <c r="H15" s="145"/>
      <c r="I15" s="145"/>
      <c r="J15" s="145"/>
      <c r="K15" s="145"/>
      <c r="L15" s="145"/>
      <c r="M15" s="145"/>
      <c r="N15" s="145"/>
      <c r="O15" s="28"/>
      <c r="P15" s="28"/>
      <c r="Q15" s="28"/>
      <c r="R15" s="28"/>
    </row>
    <row r="16" spans="1:49" s="15" customFormat="1" ht="13.5" customHeight="1" x14ac:dyDescent="0.45">
      <c r="A16" s="129"/>
      <c r="B16" s="132" t="s">
        <v>37</v>
      </c>
      <c r="C16" s="133"/>
      <c r="D16" s="133"/>
      <c r="E16" s="134"/>
      <c r="F16" s="135" t="s">
        <v>23</v>
      </c>
      <c r="G16" s="138" t="s">
        <v>26</v>
      </c>
      <c r="H16" s="139"/>
      <c r="I16" s="138" t="s">
        <v>31</v>
      </c>
      <c r="J16" s="140"/>
      <c r="K16" s="139"/>
      <c r="L16" s="138" t="s">
        <v>30</v>
      </c>
      <c r="M16" s="140"/>
      <c r="N16" s="140"/>
      <c r="O16" s="139"/>
      <c r="P16" s="152" t="s">
        <v>45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4"/>
    </row>
    <row r="17" spans="1:48" s="15" customFormat="1" ht="13.5" customHeight="1" x14ac:dyDescent="0.45">
      <c r="A17" s="130"/>
      <c r="B17" s="157" t="s">
        <v>16</v>
      </c>
      <c r="C17" s="135" t="s">
        <v>20</v>
      </c>
      <c r="D17" s="135" t="s">
        <v>3</v>
      </c>
      <c r="E17" s="160"/>
      <c r="F17" s="136"/>
      <c r="G17" s="162" t="s">
        <v>32</v>
      </c>
      <c r="H17" s="164" t="s">
        <v>27</v>
      </c>
      <c r="I17" s="166" t="s">
        <v>32</v>
      </c>
      <c r="J17" s="157" t="s">
        <v>12</v>
      </c>
      <c r="K17" s="168" t="s">
        <v>28</v>
      </c>
      <c r="L17" s="162" t="s">
        <v>24</v>
      </c>
      <c r="M17" s="169" t="s">
        <v>19</v>
      </c>
      <c r="N17" s="169" t="s">
        <v>44</v>
      </c>
      <c r="O17" s="164" t="s">
        <v>29</v>
      </c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</row>
    <row r="18" spans="1:48" s="15" customFormat="1" ht="25.8" customHeight="1" x14ac:dyDescent="0.45">
      <c r="A18" s="131"/>
      <c r="B18" s="158"/>
      <c r="C18" s="159"/>
      <c r="D18" s="137"/>
      <c r="E18" s="161"/>
      <c r="F18" s="137"/>
      <c r="G18" s="163"/>
      <c r="H18" s="165"/>
      <c r="I18" s="163"/>
      <c r="J18" s="158"/>
      <c r="K18" s="165"/>
      <c r="L18" s="163"/>
      <c r="M18" s="158"/>
      <c r="N18" s="158"/>
      <c r="O18" s="165"/>
      <c r="P18" s="48">
        <v>1</v>
      </c>
      <c r="Q18" s="48">
        <v>2</v>
      </c>
      <c r="R18" s="48">
        <v>3</v>
      </c>
      <c r="S18" s="48">
        <v>4</v>
      </c>
      <c r="T18" s="48">
        <v>5</v>
      </c>
      <c r="U18" s="48">
        <v>6</v>
      </c>
      <c r="V18" s="48">
        <v>7</v>
      </c>
      <c r="W18" s="48">
        <v>8</v>
      </c>
      <c r="X18" s="48">
        <v>9</v>
      </c>
      <c r="Y18" s="48">
        <v>10</v>
      </c>
      <c r="Z18" s="48">
        <v>11</v>
      </c>
      <c r="AA18" s="48">
        <v>12</v>
      </c>
      <c r="AB18" s="48">
        <v>13</v>
      </c>
      <c r="AC18" s="48">
        <v>14</v>
      </c>
      <c r="AD18" s="48">
        <v>15</v>
      </c>
      <c r="AE18" s="48">
        <v>16</v>
      </c>
      <c r="AF18" s="48">
        <v>17</v>
      </c>
      <c r="AG18" s="48">
        <v>18</v>
      </c>
      <c r="AH18" s="48">
        <v>19</v>
      </c>
      <c r="AI18" s="48">
        <v>20</v>
      </c>
      <c r="AJ18" s="48">
        <v>21</v>
      </c>
      <c r="AK18" s="48">
        <v>22</v>
      </c>
      <c r="AL18" s="48">
        <v>23</v>
      </c>
      <c r="AM18" s="48">
        <v>24</v>
      </c>
      <c r="AN18" s="48">
        <v>25</v>
      </c>
      <c r="AO18" s="48">
        <v>26</v>
      </c>
      <c r="AP18" s="48">
        <v>27</v>
      </c>
      <c r="AQ18" s="48">
        <v>28</v>
      </c>
      <c r="AR18" s="48">
        <v>29</v>
      </c>
      <c r="AS18" s="48">
        <v>30</v>
      </c>
      <c r="AT18" s="49">
        <v>31</v>
      </c>
    </row>
    <row r="19" spans="1:48" s="15" customFormat="1" ht="10.050000000000001" customHeight="1" x14ac:dyDescent="0.45">
      <c r="A19" s="69">
        <v>2026</v>
      </c>
      <c r="B19" s="94"/>
      <c r="C19" s="95"/>
      <c r="D19" s="38"/>
      <c r="E19" s="59"/>
      <c r="F19" s="38"/>
      <c r="G19" s="146"/>
      <c r="H19" s="149"/>
      <c r="I19" s="60"/>
      <c r="J19" s="38"/>
      <c r="K19" s="40"/>
      <c r="L19" s="60"/>
      <c r="M19" s="105"/>
      <c r="N19" s="105"/>
      <c r="O19" s="40"/>
      <c r="P19" s="78" t="str">
        <f>TEXT(DATE($A19,$A20,P$18),"aaa")</f>
        <v>水</v>
      </c>
      <c r="Q19" s="79" t="str">
        <f t="shared" ref="Q19:AT19" si="1">TEXT(DATE($A19,$A20,Q$18),"aaa")</f>
        <v>木</v>
      </c>
      <c r="R19" s="79" t="str">
        <f t="shared" si="1"/>
        <v>金</v>
      </c>
      <c r="S19" s="79" t="str">
        <f t="shared" si="1"/>
        <v>土</v>
      </c>
      <c r="T19" s="79" t="str">
        <f t="shared" si="1"/>
        <v>日</v>
      </c>
      <c r="U19" s="79" t="str">
        <f t="shared" si="1"/>
        <v>月</v>
      </c>
      <c r="V19" s="79" t="str">
        <f t="shared" si="1"/>
        <v>火</v>
      </c>
      <c r="W19" s="79" t="str">
        <f t="shared" si="1"/>
        <v>水</v>
      </c>
      <c r="X19" s="79" t="str">
        <f t="shared" si="1"/>
        <v>木</v>
      </c>
      <c r="Y19" s="79" t="str">
        <f t="shared" si="1"/>
        <v>金</v>
      </c>
      <c r="Z19" s="79" t="str">
        <f t="shared" si="1"/>
        <v>土</v>
      </c>
      <c r="AA19" s="79" t="str">
        <f t="shared" si="1"/>
        <v>日</v>
      </c>
      <c r="AB19" s="79" t="str">
        <f t="shared" si="1"/>
        <v>月</v>
      </c>
      <c r="AC19" s="79" t="str">
        <f t="shared" si="1"/>
        <v>火</v>
      </c>
      <c r="AD19" s="79" t="str">
        <f t="shared" si="1"/>
        <v>水</v>
      </c>
      <c r="AE19" s="79" t="str">
        <f t="shared" si="1"/>
        <v>木</v>
      </c>
      <c r="AF19" s="79" t="str">
        <f t="shared" si="1"/>
        <v>金</v>
      </c>
      <c r="AG19" s="79" t="str">
        <f t="shared" si="1"/>
        <v>土</v>
      </c>
      <c r="AH19" s="79" t="str">
        <f t="shared" si="1"/>
        <v>日</v>
      </c>
      <c r="AI19" s="79" t="str">
        <f t="shared" si="1"/>
        <v>月</v>
      </c>
      <c r="AJ19" s="79" t="str">
        <f t="shared" si="1"/>
        <v>火</v>
      </c>
      <c r="AK19" s="79" t="str">
        <f t="shared" si="1"/>
        <v>水</v>
      </c>
      <c r="AL19" s="79" t="str">
        <f t="shared" si="1"/>
        <v>木</v>
      </c>
      <c r="AM19" s="79" t="str">
        <f t="shared" si="1"/>
        <v>金</v>
      </c>
      <c r="AN19" s="79" t="str">
        <f t="shared" si="1"/>
        <v>土</v>
      </c>
      <c r="AO19" s="79" t="str">
        <f t="shared" si="1"/>
        <v>日</v>
      </c>
      <c r="AP19" s="79" t="str">
        <f t="shared" si="1"/>
        <v>月</v>
      </c>
      <c r="AQ19" s="79" t="str">
        <f t="shared" si="1"/>
        <v>火</v>
      </c>
      <c r="AR19" s="79" t="str">
        <f t="shared" si="1"/>
        <v>水</v>
      </c>
      <c r="AS19" s="79" t="str">
        <f t="shared" si="1"/>
        <v>木</v>
      </c>
      <c r="AT19" s="80" t="str">
        <f t="shared" si="1"/>
        <v>金</v>
      </c>
      <c r="AU19" s="56" t="s">
        <v>34</v>
      </c>
    </row>
    <row r="20" spans="1:48" ht="18" customHeight="1" x14ac:dyDescent="0.45">
      <c r="A20" s="61">
        <v>4</v>
      </c>
      <c r="B20" s="96" cm="1">
        <f t="array" ref="B20">SUMPRODUCT((DATE($A19,$A20,$P$18:$AT$18)&gt;=D$10)*(DATE($A19,$A20,$P$18:$AT$18)&lt;=D$11)*(DATE($A19,$A20,$P$18:$AT$18)&lt;=EOMONTH(DATE($A19,$A20,1),0)))</f>
        <v>0</v>
      </c>
      <c r="C20" s="97" cm="1">
        <f t="array" ref="C20">SUMPRODUCT((DATE($A19,$A20,$P$18:$AT$18)&gt;=D$10)*(DATE($A19,$A20,$P$18:$AT$18)&lt;=D$11)*(DATE($A19,$A20,$P$18:$AT$18)&lt;=EOMONTH(DATE($A19,$A20,1),0))*(WEEKDAY(DATE($A19,$A20,$P$18:$AT$18),2)&gt;=6))</f>
        <v>0</v>
      </c>
      <c r="D20" s="52">
        <f>COUNTIF(P20:AT20, "×")</f>
        <v>0</v>
      </c>
      <c r="E20" s="36">
        <f>B20-D20</f>
        <v>0</v>
      </c>
      <c r="F20" s="50">
        <f>COUNTIF(P20:AT20,"●")</f>
        <v>0</v>
      </c>
      <c r="G20" s="147"/>
      <c r="H20" s="150"/>
      <c r="I20" s="53">
        <f>IFERROR(F20/E20,0)</f>
        <v>0</v>
      </c>
      <c r="J20" s="54"/>
      <c r="K20" s="50" t="str">
        <f>IF(E20=0,"●",IF(I20&gt;=0.285,"●",IF(AND(I20&lt;0.285,J20="●"),"●","")))</f>
        <v>●</v>
      </c>
      <c r="L20" s="76">
        <f>C20</f>
        <v>0</v>
      </c>
      <c r="M20" s="106" cm="1">
        <f t="array" ref="M20">SUMPRODUCT((DATE($A19,$A20,$P$18:$AT$18)&lt;=EOMONTH(DATE($A19,$A20,1),0))*(WEEKDAY(DATE($A19,$A20,$P$18:$AT$18),2)&gt;=6)*(P20:AT20="●"))</f>
        <v>0</v>
      </c>
      <c r="N20" s="106" cm="1">
        <f t="array" ref="N20">SUMPRODUCT((DATE($A19,$A20,$P$18:$AT$18)&lt;=EOMONTH(DATE($A19,$A20,1),0))*(WEEKDAY(DATE($A19,$A20,$P$18:$AT$18),2)&lt;=5)*(P20:AT20="●"))</f>
        <v>0</v>
      </c>
      <c r="O20" s="55"/>
      <c r="P20" s="8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6"/>
      <c r="AU20" s="57">
        <f>A20</f>
        <v>4</v>
      </c>
      <c r="AV20" s="107">
        <f>IF(AND(DATE($A19,$A20,1)&gt;=DATE(YEAR(D$10),MONTH(D$10),1), DATE($A19,$A20,1)&lt;=DATE(YEAR(D$11),MONTH(D$11),1)), 1, 0)</f>
        <v>0</v>
      </c>
    </row>
    <row r="21" spans="1:48" ht="10.050000000000001" customHeight="1" x14ac:dyDescent="0.45">
      <c r="A21" s="62">
        <f>$A$19</f>
        <v>2026</v>
      </c>
      <c r="B21" s="98"/>
      <c r="C21" s="99"/>
      <c r="D21" s="38"/>
      <c r="E21" s="46"/>
      <c r="F21" s="45"/>
      <c r="G21" s="147"/>
      <c r="H21" s="150"/>
      <c r="I21" s="44"/>
      <c r="J21" s="30"/>
      <c r="K21" s="40"/>
      <c r="L21" s="77"/>
      <c r="M21" s="105"/>
      <c r="N21" s="105"/>
      <c r="O21" s="47"/>
      <c r="P21" s="78" t="str">
        <f>TEXT(DATE($A21,$A22,P$18),"aaa")</f>
        <v>金</v>
      </c>
      <c r="Q21" s="79" t="str">
        <f t="shared" ref="Q21:AT35" si="2">TEXT(DATE($A21,$A22,Q$18),"aaa")</f>
        <v>土</v>
      </c>
      <c r="R21" s="79" t="str">
        <f t="shared" si="2"/>
        <v>日</v>
      </c>
      <c r="S21" s="79" t="str">
        <f t="shared" si="2"/>
        <v>月</v>
      </c>
      <c r="T21" s="79" t="str">
        <f t="shared" si="2"/>
        <v>火</v>
      </c>
      <c r="U21" s="79" t="str">
        <f t="shared" si="2"/>
        <v>水</v>
      </c>
      <c r="V21" s="79" t="str">
        <f t="shared" si="2"/>
        <v>木</v>
      </c>
      <c r="W21" s="79" t="str">
        <f t="shared" si="2"/>
        <v>金</v>
      </c>
      <c r="X21" s="79" t="str">
        <f t="shared" si="2"/>
        <v>土</v>
      </c>
      <c r="Y21" s="79" t="str">
        <f t="shared" si="2"/>
        <v>日</v>
      </c>
      <c r="Z21" s="79" t="str">
        <f t="shared" si="2"/>
        <v>月</v>
      </c>
      <c r="AA21" s="79" t="str">
        <f t="shared" si="2"/>
        <v>火</v>
      </c>
      <c r="AB21" s="79" t="str">
        <f t="shared" si="2"/>
        <v>水</v>
      </c>
      <c r="AC21" s="79" t="str">
        <f t="shared" si="2"/>
        <v>木</v>
      </c>
      <c r="AD21" s="79" t="str">
        <f t="shared" si="2"/>
        <v>金</v>
      </c>
      <c r="AE21" s="79" t="str">
        <f t="shared" si="2"/>
        <v>土</v>
      </c>
      <c r="AF21" s="79" t="str">
        <f t="shared" si="2"/>
        <v>日</v>
      </c>
      <c r="AG21" s="79" t="str">
        <f t="shared" si="2"/>
        <v>月</v>
      </c>
      <c r="AH21" s="79" t="str">
        <f t="shared" si="2"/>
        <v>火</v>
      </c>
      <c r="AI21" s="79" t="str">
        <f t="shared" si="2"/>
        <v>水</v>
      </c>
      <c r="AJ21" s="79" t="str">
        <f t="shared" si="2"/>
        <v>木</v>
      </c>
      <c r="AK21" s="79" t="str">
        <f t="shared" si="2"/>
        <v>金</v>
      </c>
      <c r="AL21" s="79" t="str">
        <f t="shared" si="2"/>
        <v>土</v>
      </c>
      <c r="AM21" s="79" t="str">
        <f t="shared" si="2"/>
        <v>日</v>
      </c>
      <c r="AN21" s="79" t="str">
        <f t="shared" si="2"/>
        <v>月</v>
      </c>
      <c r="AO21" s="79" t="str">
        <f t="shared" si="2"/>
        <v>火</v>
      </c>
      <c r="AP21" s="79" t="str">
        <f t="shared" si="2"/>
        <v>水</v>
      </c>
      <c r="AQ21" s="79" t="str">
        <f t="shared" si="2"/>
        <v>木</v>
      </c>
      <c r="AR21" s="79" t="str">
        <f t="shared" si="2"/>
        <v>金</v>
      </c>
      <c r="AS21" s="79" t="str">
        <f t="shared" si="2"/>
        <v>土</v>
      </c>
      <c r="AT21" s="80" t="str">
        <f t="shared" si="2"/>
        <v>日</v>
      </c>
      <c r="AU21" s="57"/>
      <c r="AV21" s="108"/>
    </row>
    <row r="22" spans="1:48" ht="18" customHeight="1" x14ac:dyDescent="0.45">
      <c r="A22" s="61">
        <f>A20+1</f>
        <v>5</v>
      </c>
      <c r="B22" s="96" cm="1">
        <f t="array" ref="B22">SUMPRODUCT((DATE($A21,$A22,$P$18:$AT$18)&gt;=D$10)*(DATE($A21,$A22,$P$18:$AT$18)&lt;=D$11)*(DATE($A21,$A22,$P$18:$AT$18)&lt;=EOMONTH(DATE($A21,$A22,1),0)))</f>
        <v>12</v>
      </c>
      <c r="C22" s="97" cm="1">
        <f t="array" ref="C22">SUMPRODUCT((DATE($A21,$A22,$P$18:$AT$18)&gt;=D$10)*(DATE($A21,$A22,$P$18:$AT$18)&lt;=D$11)*(DATE($A21,$A22,$P$18:$AT$18)&lt;=EOMONTH(DATE($A21,$A22,1),0))*(WEEKDAY(DATE($A21,$A22,$P$18:$AT$18),2)&gt;=6))</f>
        <v>4</v>
      </c>
      <c r="D22" s="52">
        <f t="shared" ref="D22" si="3">COUNTIF(P22:AT22, "×")</f>
        <v>0</v>
      </c>
      <c r="E22" s="36">
        <f>B22-D22</f>
        <v>12</v>
      </c>
      <c r="F22" s="50">
        <f>COUNTIF(P22:AT22,"●")</f>
        <v>4</v>
      </c>
      <c r="G22" s="147"/>
      <c r="H22" s="150"/>
      <c r="I22" s="53">
        <f>IFERROR(F22/E22,0)</f>
        <v>0.33333333333333331</v>
      </c>
      <c r="J22" s="54"/>
      <c r="K22" s="50" t="str">
        <f t="shared" ref="K22" si="4">IF(E22=0,"●",IF(I22&gt;=0.285,"●",IF(AND(I22&lt;0.285,J22="●"),"●","")))</f>
        <v>●</v>
      </c>
      <c r="L22" s="76">
        <f>C22</f>
        <v>4</v>
      </c>
      <c r="M22" s="106" cm="1">
        <f t="array" ref="M22">SUMPRODUCT((DATE($A21,$A22,$P$18:$AT$18)&lt;=EOMONTH(DATE($A21,$A22,1),0))*(WEEKDAY(DATE($A21,$A22,$P$18:$AT$18),2)&gt;=6)*(P22:AT22="●"))</f>
        <v>4</v>
      </c>
      <c r="N22" s="106" cm="1">
        <f t="array" ref="N22">SUMPRODUCT((DATE($A21,$A22,$P$18:$AT$18)&lt;=EOMONTH(DATE($A21,$A22,1),0))*(WEEKDAY(DATE($A21,$A22,$P$18:$AT$18),2)&lt;=5)*(P22:AT22="●"))</f>
        <v>0</v>
      </c>
      <c r="O22" s="55" t="s">
        <v>10</v>
      </c>
      <c r="P22" s="81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3"/>
      <c r="AJ22" s="83"/>
      <c r="AK22" s="83"/>
      <c r="AL22" s="83" t="s">
        <v>42</v>
      </c>
      <c r="AM22" s="83" t="s">
        <v>42</v>
      </c>
      <c r="AN22" s="83"/>
      <c r="AO22" s="83"/>
      <c r="AP22" s="83"/>
      <c r="AQ22" s="83"/>
      <c r="AR22" s="83"/>
      <c r="AS22" s="83" t="s">
        <v>42</v>
      </c>
      <c r="AT22" s="84" t="s">
        <v>42</v>
      </c>
      <c r="AU22" s="57">
        <f t="shared" ref="AU22:AU42" si="5">A22</f>
        <v>5</v>
      </c>
      <c r="AV22" s="107">
        <f t="shared" ref="AV22" si="6">IF(AND(DATE($A21,$A22,1)&gt;=DATE(YEAR(D$10),MONTH(D$10),1), DATE($A21,$A22,1)&lt;=DATE(YEAR(D$11),MONTH(D$11),1)), 1, 0)</f>
        <v>1</v>
      </c>
    </row>
    <row r="23" spans="1:48" ht="10.050000000000001" customHeight="1" x14ac:dyDescent="0.45">
      <c r="A23" s="62">
        <f>$A$19</f>
        <v>2026</v>
      </c>
      <c r="B23" s="98"/>
      <c r="C23" s="99"/>
      <c r="D23" s="38"/>
      <c r="E23" s="46"/>
      <c r="F23" s="45"/>
      <c r="G23" s="147"/>
      <c r="H23" s="150"/>
      <c r="I23" s="44"/>
      <c r="J23" s="30"/>
      <c r="K23" s="40"/>
      <c r="L23" s="77"/>
      <c r="M23" s="105"/>
      <c r="N23" s="105"/>
      <c r="O23" s="47"/>
      <c r="P23" s="78" t="str">
        <f>TEXT(DATE($A23,$A24,P$18),"aaa")</f>
        <v>月</v>
      </c>
      <c r="Q23" s="79" t="str">
        <f t="shared" si="2"/>
        <v>火</v>
      </c>
      <c r="R23" s="79" t="str">
        <f t="shared" si="2"/>
        <v>水</v>
      </c>
      <c r="S23" s="79" t="str">
        <f t="shared" si="2"/>
        <v>木</v>
      </c>
      <c r="T23" s="79" t="str">
        <f t="shared" si="2"/>
        <v>金</v>
      </c>
      <c r="U23" s="79" t="str">
        <f t="shared" si="2"/>
        <v>土</v>
      </c>
      <c r="V23" s="79" t="str">
        <f t="shared" si="2"/>
        <v>日</v>
      </c>
      <c r="W23" s="79" t="str">
        <f t="shared" si="2"/>
        <v>月</v>
      </c>
      <c r="X23" s="79" t="str">
        <f t="shared" si="2"/>
        <v>火</v>
      </c>
      <c r="Y23" s="79" t="str">
        <f t="shared" si="2"/>
        <v>水</v>
      </c>
      <c r="Z23" s="79" t="str">
        <f t="shared" si="2"/>
        <v>木</v>
      </c>
      <c r="AA23" s="79" t="str">
        <f t="shared" si="2"/>
        <v>金</v>
      </c>
      <c r="AB23" s="79" t="str">
        <f t="shared" si="2"/>
        <v>土</v>
      </c>
      <c r="AC23" s="79" t="str">
        <f t="shared" si="2"/>
        <v>日</v>
      </c>
      <c r="AD23" s="79" t="str">
        <f t="shared" si="2"/>
        <v>月</v>
      </c>
      <c r="AE23" s="79" t="str">
        <f t="shared" si="2"/>
        <v>火</v>
      </c>
      <c r="AF23" s="79" t="str">
        <f t="shared" si="2"/>
        <v>水</v>
      </c>
      <c r="AG23" s="79" t="str">
        <f t="shared" si="2"/>
        <v>木</v>
      </c>
      <c r="AH23" s="79" t="str">
        <f t="shared" si="2"/>
        <v>金</v>
      </c>
      <c r="AI23" s="79" t="str">
        <f t="shared" si="2"/>
        <v>土</v>
      </c>
      <c r="AJ23" s="79" t="str">
        <f t="shared" si="2"/>
        <v>日</v>
      </c>
      <c r="AK23" s="79" t="str">
        <f t="shared" si="2"/>
        <v>月</v>
      </c>
      <c r="AL23" s="79" t="str">
        <f t="shared" si="2"/>
        <v>火</v>
      </c>
      <c r="AM23" s="79" t="str">
        <f t="shared" si="2"/>
        <v>水</v>
      </c>
      <c r="AN23" s="79" t="str">
        <f t="shared" si="2"/>
        <v>木</v>
      </c>
      <c r="AO23" s="79" t="str">
        <f t="shared" si="2"/>
        <v>金</v>
      </c>
      <c r="AP23" s="79" t="str">
        <f t="shared" si="2"/>
        <v>土</v>
      </c>
      <c r="AQ23" s="79" t="str">
        <f t="shared" si="2"/>
        <v>日</v>
      </c>
      <c r="AR23" s="79" t="str">
        <f t="shared" si="2"/>
        <v>月</v>
      </c>
      <c r="AS23" s="79" t="str">
        <f t="shared" si="2"/>
        <v>火</v>
      </c>
      <c r="AT23" s="80" t="str">
        <f t="shared" si="2"/>
        <v>水</v>
      </c>
      <c r="AU23" s="57"/>
      <c r="AV23" s="108"/>
    </row>
    <row r="24" spans="1:48" ht="18" customHeight="1" x14ac:dyDescent="0.45">
      <c r="A24" s="61">
        <f>A22+1</f>
        <v>6</v>
      </c>
      <c r="B24" s="96" cm="1">
        <f t="array" ref="B24">SUMPRODUCT((DATE($A23,$A24,$P$18:$AT$18)&gt;=D$10)*(DATE($A23,$A24,$P$18:$AT$18)&lt;=D$11)*(DATE($A23,$A24,$P$18:$AT$18)&lt;=EOMONTH(DATE($A23,$A24,1),0)))</f>
        <v>30</v>
      </c>
      <c r="C24" s="97" cm="1">
        <f t="array" ref="C24">SUMPRODUCT((DATE($A23,$A24,$P$18:$AT$18)&gt;=D$10)*(DATE($A23,$A24,$P$18:$AT$18)&lt;=D$11)*(DATE($A23,$A24,$P$18:$AT$18)&lt;=EOMONTH(DATE($A23,$A24,1),0))*(WEEKDAY(DATE($A23,$A24,$P$18:$AT$18),2)&gt;=6))</f>
        <v>8</v>
      </c>
      <c r="D24" s="52">
        <f t="shared" ref="D24" si="7">COUNTIF(P24:AT24, "×")</f>
        <v>0</v>
      </c>
      <c r="E24" s="36">
        <f>B24-D24</f>
        <v>30</v>
      </c>
      <c r="F24" s="50">
        <f>COUNTIF(P24:AT24,"●")</f>
        <v>8</v>
      </c>
      <c r="G24" s="147"/>
      <c r="H24" s="150"/>
      <c r="I24" s="53">
        <f>IFERROR(F24/E24,0)</f>
        <v>0.26666666666666666</v>
      </c>
      <c r="J24" s="54" t="s">
        <v>10</v>
      </c>
      <c r="K24" s="50" t="str">
        <f t="shared" ref="K24" si="8">IF(E24=0,"●",IF(I24&gt;=0.285,"●",IF(AND(I24&lt;0.285,J24="●"),"●","")))</f>
        <v>●</v>
      </c>
      <c r="L24" s="76">
        <f>C24</f>
        <v>8</v>
      </c>
      <c r="M24" s="106" cm="1">
        <f t="array" ref="M24">SUMPRODUCT((DATE($A23,$A24,$P$18:$AT$18)&lt;=EOMONTH(DATE($A23,$A24,1),0))*(WEEKDAY(DATE($A23,$A24,$P$18:$AT$18),2)&gt;=6)*(P24:AT24="●"))</f>
        <v>8</v>
      </c>
      <c r="N24" s="106" cm="1">
        <f t="array" ref="N24">SUMPRODUCT((DATE($A23,$A24,$P$18:$AT$18)&lt;=EOMONTH(DATE($A23,$A24,1),0))*(WEEKDAY(DATE($A23,$A24,$P$18:$AT$18),2)&lt;=5)*(P24:AT24="●"))</f>
        <v>0</v>
      </c>
      <c r="O24" s="55" t="s">
        <v>10</v>
      </c>
      <c r="P24" s="85"/>
      <c r="Q24" s="83"/>
      <c r="R24" s="83"/>
      <c r="S24" s="83"/>
      <c r="T24" s="83"/>
      <c r="U24" s="83" t="s">
        <v>42</v>
      </c>
      <c r="V24" s="83" t="s">
        <v>42</v>
      </c>
      <c r="W24" s="83"/>
      <c r="X24" s="83"/>
      <c r="Y24" s="83"/>
      <c r="Z24" s="83"/>
      <c r="AA24" s="83"/>
      <c r="AB24" s="83" t="s">
        <v>42</v>
      </c>
      <c r="AC24" s="83" t="s">
        <v>42</v>
      </c>
      <c r="AD24" s="83"/>
      <c r="AE24" s="83"/>
      <c r="AF24" s="83"/>
      <c r="AG24" s="83"/>
      <c r="AH24" s="83"/>
      <c r="AI24" s="83" t="s">
        <v>42</v>
      </c>
      <c r="AJ24" s="83" t="s">
        <v>42</v>
      </c>
      <c r="AK24" s="83"/>
      <c r="AL24" s="83"/>
      <c r="AM24" s="83"/>
      <c r="AN24" s="83"/>
      <c r="AO24" s="83"/>
      <c r="AP24" s="83" t="s">
        <v>42</v>
      </c>
      <c r="AQ24" s="83" t="s">
        <v>42</v>
      </c>
      <c r="AR24" s="83"/>
      <c r="AS24" s="83"/>
      <c r="AT24" s="86"/>
      <c r="AU24" s="57">
        <f t="shared" si="5"/>
        <v>6</v>
      </c>
      <c r="AV24" s="107">
        <f t="shared" ref="AV24" si="9">IF(AND(DATE($A23,$A24,1)&gt;=DATE(YEAR(D$10),MONTH(D$10),1), DATE($A23,$A24,1)&lt;=DATE(YEAR(D$11),MONTH(D$11),1)), 1, 0)</f>
        <v>1</v>
      </c>
    </row>
    <row r="25" spans="1:48" ht="10.050000000000001" customHeight="1" x14ac:dyDescent="0.45">
      <c r="A25" s="62">
        <f>$A$19</f>
        <v>2026</v>
      </c>
      <c r="B25" s="98"/>
      <c r="C25" s="99"/>
      <c r="D25" s="38"/>
      <c r="E25" s="46"/>
      <c r="F25" s="45"/>
      <c r="G25" s="147"/>
      <c r="H25" s="150"/>
      <c r="I25" s="44"/>
      <c r="J25" s="30"/>
      <c r="K25" s="40"/>
      <c r="L25" s="77"/>
      <c r="M25" s="105"/>
      <c r="N25" s="105"/>
      <c r="O25" s="47"/>
      <c r="P25" s="78" t="str">
        <f>TEXT(DATE($A25,$A26,P$18),"aaa")</f>
        <v>水</v>
      </c>
      <c r="Q25" s="79" t="str">
        <f t="shared" si="2"/>
        <v>木</v>
      </c>
      <c r="R25" s="79" t="str">
        <f t="shared" si="2"/>
        <v>金</v>
      </c>
      <c r="S25" s="79" t="str">
        <f>TEXT(DATE($A25,$A26,S$18),"aaa")</f>
        <v>土</v>
      </c>
      <c r="T25" s="79" t="str">
        <f t="shared" si="2"/>
        <v>日</v>
      </c>
      <c r="U25" s="79" t="str">
        <f t="shared" si="2"/>
        <v>月</v>
      </c>
      <c r="V25" s="79" t="str">
        <f t="shared" si="2"/>
        <v>火</v>
      </c>
      <c r="W25" s="79" t="str">
        <f t="shared" si="2"/>
        <v>水</v>
      </c>
      <c r="X25" s="79" t="str">
        <f t="shared" si="2"/>
        <v>木</v>
      </c>
      <c r="Y25" s="79" t="str">
        <f t="shared" si="2"/>
        <v>金</v>
      </c>
      <c r="Z25" s="79" t="str">
        <f t="shared" si="2"/>
        <v>土</v>
      </c>
      <c r="AA25" s="79" t="str">
        <f t="shared" si="2"/>
        <v>日</v>
      </c>
      <c r="AB25" s="79" t="str">
        <f t="shared" si="2"/>
        <v>月</v>
      </c>
      <c r="AC25" s="79" t="str">
        <f t="shared" si="2"/>
        <v>火</v>
      </c>
      <c r="AD25" s="79" t="str">
        <f t="shared" si="2"/>
        <v>水</v>
      </c>
      <c r="AE25" s="79" t="str">
        <f t="shared" si="2"/>
        <v>木</v>
      </c>
      <c r="AF25" s="79" t="str">
        <f t="shared" si="2"/>
        <v>金</v>
      </c>
      <c r="AG25" s="79" t="str">
        <f t="shared" si="2"/>
        <v>土</v>
      </c>
      <c r="AH25" s="79" t="str">
        <f t="shared" si="2"/>
        <v>日</v>
      </c>
      <c r="AI25" s="79" t="str">
        <f t="shared" si="2"/>
        <v>月</v>
      </c>
      <c r="AJ25" s="79" t="str">
        <f t="shared" si="2"/>
        <v>火</v>
      </c>
      <c r="AK25" s="79" t="str">
        <f t="shared" si="2"/>
        <v>水</v>
      </c>
      <c r="AL25" s="79" t="str">
        <f t="shared" si="2"/>
        <v>木</v>
      </c>
      <c r="AM25" s="79" t="str">
        <f t="shared" si="2"/>
        <v>金</v>
      </c>
      <c r="AN25" s="79" t="str">
        <f t="shared" si="2"/>
        <v>土</v>
      </c>
      <c r="AO25" s="79" t="str">
        <f t="shared" si="2"/>
        <v>日</v>
      </c>
      <c r="AP25" s="79" t="str">
        <f t="shared" si="2"/>
        <v>月</v>
      </c>
      <c r="AQ25" s="79" t="str">
        <f t="shared" si="2"/>
        <v>火</v>
      </c>
      <c r="AR25" s="79" t="str">
        <f t="shared" si="2"/>
        <v>水</v>
      </c>
      <c r="AS25" s="79" t="str">
        <f t="shared" si="2"/>
        <v>木</v>
      </c>
      <c r="AT25" s="80" t="str">
        <f t="shared" si="2"/>
        <v>金</v>
      </c>
      <c r="AU25" s="57"/>
      <c r="AV25" s="108"/>
    </row>
    <row r="26" spans="1:48" ht="18" customHeight="1" x14ac:dyDescent="0.45">
      <c r="A26" s="61">
        <f>A24+1</f>
        <v>7</v>
      </c>
      <c r="B26" s="96" cm="1">
        <f t="array" ref="B26">SUMPRODUCT((DATE($A25,$A26,$P$18:$AT$18)&gt;=D$10)*(DATE($A25,$A26,$P$18:$AT$18)&lt;=D$11)*(DATE($A25,$A26,$P$18:$AT$18)&lt;=EOMONTH(DATE($A25,$A26,1),0)))</f>
        <v>31</v>
      </c>
      <c r="C26" s="97" cm="1">
        <f t="array" ref="C26">SUMPRODUCT((DATE($A25,$A26,$P$18:$AT$18)&gt;=D$10)*(DATE($A25,$A26,$P$18:$AT$18)&lt;=D$11)*(DATE($A25,$A26,$P$18:$AT$18)&lt;=EOMONTH(DATE($A25,$A26,1),0))*(WEEKDAY(DATE($A25,$A26,$P$18:$AT$18),2)&gt;=6))</f>
        <v>8</v>
      </c>
      <c r="D26" s="52">
        <f t="shared" ref="D26" si="10">COUNTIF(P26:AT26, "×")</f>
        <v>1</v>
      </c>
      <c r="E26" s="36">
        <f>B26-D26</f>
        <v>30</v>
      </c>
      <c r="F26" s="50">
        <f>COUNTIF(P26:AT26,"●")</f>
        <v>8</v>
      </c>
      <c r="G26" s="147"/>
      <c r="H26" s="150"/>
      <c r="I26" s="53">
        <f>IFERROR(F26/E26,0)</f>
        <v>0.26666666666666666</v>
      </c>
      <c r="J26" s="54" t="s">
        <v>10</v>
      </c>
      <c r="K26" s="50" t="str">
        <f t="shared" ref="K26" si="11">IF(E26=0,"●",IF(I26&gt;=0.285,"●",IF(AND(I26&lt;0.285,J26="●"),"●","")))</f>
        <v>●</v>
      </c>
      <c r="L26" s="76">
        <f>C26</f>
        <v>8</v>
      </c>
      <c r="M26" s="106" cm="1">
        <f t="array" ref="M26">SUMPRODUCT((DATE($A25,$A26,$P$18:$AT$18)&lt;=EOMONTH(DATE($A25,$A26,1),0))*(WEEKDAY(DATE($A25,$A26,$P$18:$AT$18),2)&gt;=6)*(P26:AT26="●"))</f>
        <v>6</v>
      </c>
      <c r="N26" s="106" cm="1">
        <f t="array" ref="N26">SUMPRODUCT((DATE($A25,$A26,$P$18:$AT$18)&lt;=EOMONTH(DATE($A25,$A26,1),0))*(WEEKDAY(DATE($A25,$A26,$P$18:$AT$18),2)&lt;=5)*(P26:AT26="●"))</f>
        <v>2</v>
      </c>
      <c r="O26" s="55"/>
      <c r="P26" s="85"/>
      <c r="Q26" s="83"/>
      <c r="R26" s="83"/>
      <c r="S26" s="83" t="s">
        <v>42</v>
      </c>
      <c r="T26" s="83" t="s">
        <v>42</v>
      </c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 t="s">
        <v>42</v>
      </c>
      <c r="AF26" s="83" t="s">
        <v>42</v>
      </c>
      <c r="AG26" s="83" t="s">
        <v>42</v>
      </c>
      <c r="AH26" s="83" t="s">
        <v>42</v>
      </c>
      <c r="AI26" s="83" t="s">
        <v>43</v>
      </c>
      <c r="AJ26" s="83"/>
      <c r="AK26" s="83"/>
      <c r="AL26" s="83"/>
      <c r="AM26" s="83"/>
      <c r="AN26" s="83" t="s">
        <v>42</v>
      </c>
      <c r="AO26" s="83" t="s">
        <v>42</v>
      </c>
      <c r="AP26" s="83"/>
      <c r="AQ26" s="83"/>
      <c r="AR26" s="83"/>
      <c r="AS26" s="83"/>
      <c r="AT26" s="84"/>
      <c r="AU26" s="57">
        <f t="shared" si="5"/>
        <v>7</v>
      </c>
      <c r="AV26" s="107">
        <f t="shared" ref="AV26" si="12">IF(AND(DATE($A25,$A26,1)&gt;=DATE(YEAR(D$10),MONTH(D$10),1), DATE($A25,$A26,1)&lt;=DATE(YEAR(D$11),MONTH(D$11),1)), 1, 0)</f>
        <v>1</v>
      </c>
    </row>
    <row r="27" spans="1:48" ht="10.050000000000001" customHeight="1" x14ac:dyDescent="0.45">
      <c r="A27" s="62">
        <f>$A$19</f>
        <v>2026</v>
      </c>
      <c r="B27" s="98"/>
      <c r="C27" s="100"/>
      <c r="D27" s="38"/>
      <c r="E27" s="46"/>
      <c r="F27" s="45"/>
      <c r="G27" s="147"/>
      <c r="H27" s="150"/>
      <c r="I27" s="44"/>
      <c r="J27" s="31"/>
      <c r="K27" s="40"/>
      <c r="L27" s="77"/>
      <c r="M27" s="105"/>
      <c r="N27" s="105"/>
      <c r="O27" s="47"/>
      <c r="P27" s="78" t="str">
        <f>TEXT(DATE($A27,$A28,P$18),"aaa")</f>
        <v>土</v>
      </c>
      <c r="Q27" s="79" t="str">
        <f t="shared" si="2"/>
        <v>日</v>
      </c>
      <c r="R27" s="79" t="str">
        <f t="shared" si="2"/>
        <v>月</v>
      </c>
      <c r="S27" s="79" t="str">
        <f t="shared" si="2"/>
        <v>火</v>
      </c>
      <c r="T27" s="79" t="str">
        <f t="shared" si="2"/>
        <v>水</v>
      </c>
      <c r="U27" s="79" t="str">
        <f t="shared" si="2"/>
        <v>木</v>
      </c>
      <c r="V27" s="79" t="str">
        <f t="shared" si="2"/>
        <v>金</v>
      </c>
      <c r="W27" s="79" t="str">
        <f t="shared" si="2"/>
        <v>土</v>
      </c>
      <c r="X27" s="79" t="str">
        <f t="shared" si="2"/>
        <v>日</v>
      </c>
      <c r="Y27" s="79" t="str">
        <f t="shared" si="2"/>
        <v>月</v>
      </c>
      <c r="Z27" s="79" t="str">
        <f t="shared" si="2"/>
        <v>火</v>
      </c>
      <c r="AA27" s="79" t="str">
        <f t="shared" si="2"/>
        <v>水</v>
      </c>
      <c r="AB27" s="79" t="str">
        <f t="shared" si="2"/>
        <v>木</v>
      </c>
      <c r="AC27" s="79" t="str">
        <f t="shared" si="2"/>
        <v>金</v>
      </c>
      <c r="AD27" s="79" t="str">
        <f t="shared" si="2"/>
        <v>土</v>
      </c>
      <c r="AE27" s="79" t="str">
        <f t="shared" si="2"/>
        <v>日</v>
      </c>
      <c r="AF27" s="79" t="str">
        <f t="shared" si="2"/>
        <v>月</v>
      </c>
      <c r="AG27" s="79" t="str">
        <f t="shared" si="2"/>
        <v>火</v>
      </c>
      <c r="AH27" s="79" t="str">
        <f t="shared" si="2"/>
        <v>水</v>
      </c>
      <c r="AI27" s="79" t="str">
        <f t="shared" si="2"/>
        <v>木</v>
      </c>
      <c r="AJ27" s="79" t="str">
        <f t="shared" si="2"/>
        <v>金</v>
      </c>
      <c r="AK27" s="79" t="str">
        <f t="shared" si="2"/>
        <v>土</v>
      </c>
      <c r="AL27" s="79" t="str">
        <f t="shared" si="2"/>
        <v>日</v>
      </c>
      <c r="AM27" s="79" t="str">
        <f t="shared" si="2"/>
        <v>月</v>
      </c>
      <c r="AN27" s="79" t="str">
        <f t="shared" si="2"/>
        <v>火</v>
      </c>
      <c r="AO27" s="79" t="str">
        <f t="shared" si="2"/>
        <v>水</v>
      </c>
      <c r="AP27" s="79" t="str">
        <f t="shared" si="2"/>
        <v>木</v>
      </c>
      <c r="AQ27" s="79" t="str">
        <f t="shared" si="2"/>
        <v>金</v>
      </c>
      <c r="AR27" s="79" t="str">
        <f t="shared" si="2"/>
        <v>土</v>
      </c>
      <c r="AS27" s="79" t="str">
        <f t="shared" si="2"/>
        <v>日</v>
      </c>
      <c r="AT27" s="80" t="str">
        <f t="shared" si="2"/>
        <v>月</v>
      </c>
      <c r="AU27" s="57"/>
      <c r="AV27" s="108"/>
    </row>
    <row r="28" spans="1:48" ht="18" customHeight="1" x14ac:dyDescent="0.45">
      <c r="A28" s="61">
        <f>A26+1</f>
        <v>8</v>
      </c>
      <c r="B28" s="96" cm="1">
        <f t="array" ref="B28">SUMPRODUCT((DATE($A27,$A28,$P$18:$AT$18)&gt;=D$10)*(DATE($A27,$A28,$P$18:$AT$18)&lt;=D$11)*(DATE($A27,$A28,$P$18:$AT$18)&lt;=EOMONTH(DATE($A27,$A28,1),0)))</f>
        <v>31</v>
      </c>
      <c r="C28" s="101" cm="1">
        <f t="array" ref="C28">SUMPRODUCT((DATE($A27,$A28,$P$18:$AT$18)&gt;=D$10)*(DATE($A27,$A28,$P$18:$AT$18)&lt;=D$11)*(DATE($A27,$A28,$P$18:$AT$18)&lt;=EOMONTH(DATE($A27,$A28,1),0))*(WEEKDAY(DATE($A27,$A28,$P$18:$AT$18),2)&gt;=6))</f>
        <v>10</v>
      </c>
      <c r="D28" s="52">
        <f t="shared" ref="D28" si="13">COUNTIF(P28:AT28, "×")</f>
        <v>3</v>
      </c>
      <c r="E28" s="36">
        <f>B28-D28</f>
        <v>28</v>
      </c>
      <c r="F28" s="50">
        <f>COUNTIF(P28:AT28,"●")</f>
        <v>9</v>
      </c>
      <c r="G28" s="147"/>
      <c r="H28" s="150"/>
      <c r="I28" s="53">
        <f>IFERROR(F28/E28,0)</f>
        <v>0.32142857142857145</v>
      </c>
      <c r="J28" s="51"/>
      <c r="K28" s="50" t="str">
        <f t="shared" ref="K28" si="14">IF(E28=0,"●",IF(I28&gt;=0.285,"●",IF(AND(I28&lt;0.285,J28="●"),"●","")))</f>
        <v>●</v>
      </c>
      <c r="L28" s="76">
        <f>C28</f>
        <v>10</v>
      </c>
      <c r="M28" s="106" cm="1">
        <f t="array" ref="M28">SUMPRODUCT((DATE($A27,$A28,$P$18:$AT$18)&lt;=EOMONTH(DATE($A27,$A28,1),0))*(WEEKDAY(DATE($A27,$A28,$P$18:$AT$18),2)&gt;=6)*(P28:AT28="●"))</f>
        <v>9</v>
      </c>
      <c r="N28" s="106" cm="1">
        <f t="array" ref="N28">SUMPRODUCT((DATE($A27,$A28,$P$18:$AT$18)&lt;=EOMONTH(DATE($A27,$A28,1),0))*(WEEKDAY(DATE($A27,$A28,$P$18:$AT$18),2)&lt;=5)*(P28:AT28="●"))</f>
        <v>0</v>
      </c>
      <c r="O28" s="55" t="s">
        <v>10</v>
      </c>
      <c r="P28" s="85" t="s">
        <v>42</v>
      </c>
      <c r="Q28" s="83" t="s">
        <v>42</v>
      </c>
      <c r="R28" s="83"/>
      <c r="S28" s="83"/>
      <c r="T28" s="83"/>
      <c r="U28" s="83"/>
      <c r="V28" s="83"/>
      <c r="W28" s="83" t="s">
        <v>42</v>
      </c>
      <c r="X28" s="83" t="s">
        <v>42</v>
      </c>
      <c r="Y28" s="83"/>
      <c r="Z28" s="83"/>
      <c r="AA28" s="83"/>
      <c r="AB28" s="83" t="s">
        <v>43</v>
      </c>
      <c r="AC28" s="83" t="s">
        <v>43</v>
      </c>
      <c r="AD28" s="83" t="s">
        <v>43</v>
      </c>
      <c r="AE28" s="83" t="s">
        <v>42</v>
      </c>
      <c r="AF28" s="83"/>
      <c r="AG28" s="83"/>
      <c r="AH28" s="83"/>
      <c r="AI28" s="83"/>
      <c r="AJ28" s="83"/>
      <c r="AK28" s="83" t="s">
        <v>42</v>
      </c>
      <c r="AL28" s="83" t="s">
        <v>42</v>
      </c>
      <c r="AM28" s="83"/>
      <c r="AN28" s="83"/>
      <c r="AO28" s="83"/>
      <c r="AP28" s="83"/>
      <c r="AQ28" s="83"/>
      <c r="AR28" s="83" t="s">
        <v>42</v>
      </c>
      <c r="AS28" s="83" t="s">
        <v>42</v>
      </c>
      <c r="AT28" s="84"/>
      <c r="AU28" s="57">
        <f t="shared" si="5"/>
        <v>8</v>
      </c>
      <c r="AV28" s="107">
        <f t="shared" ref="AV28" si="15">IF(AND(DATE($A27,$A28,1)&gt;=DATE(YEAR(D$10),MONTH(D$10),1), DATE($A27,$A28,1)&lt;=DATE(YEAR(D$11),MONTH(D$11),1)), 1, 0)</f>
        <v>1</v>
      </c>
    </row>
    <row r="29" spans="1:48" ht="10.050000000000001" customHeight="1" x14ac:dyDescent="0.45">
      <c r="A29" s="62">
        <f>$A$19</f>
        <v>2026</v>
      </c>
      <c r="B29" s="98"/>
      <c r="C29" s="102"/>
      <c r="D29" s="38"/>
      <c r="E29" s="46"/>
      <c r="F29" s="45"/>
      <c r="G29" s="147"/>
      <c r="H29" s="150"/>
      <c r="I29" s="44"/>
      <c r="J29" s="31"/>
      <c r="K29" s="40"/>
      <c r="L29" s="77"/>
      <c r="M29" s="105"/>
      <c r="N29" s="105"/>
      <c r="O29" s="47"/>
      <c r="P29" s="78" t="str">
        <f>TEXT(DATE($A29,$A30,P$18),"aaa")</f>
        <v>火</v>
      </c>
      <c r="Q29" s="79" t="str">
        <f t="shared" si="2"/>
        <v>水</v>
      </c>
      <c r="R29" s="79" t="str">
        <f t="shared" si="2"/>
        <v>木</v>
      </c>
      <c r="S29" s="79" t="str">
        <f t="shared" si="2"/>
        <v>金</v>
      </c>
      <c r="T29" s="79" t="str">
        <f t="shared" si="2"/>
        <v>土</v>
      </c>
      <c r="U29" s="79" t="str">
        <f t="shared" si="2"/>
        <v>日</v>
      </c>
      <c r="V29" s="79" t="str">
        <f t="shared" si="2"/>
        <v>月</v>
      </c>
      <c r="W29" s="79" t="str">
        <f t="shared" si="2"/>
        <v>火</v>
      </c>
      <c r="X29" s="79" t="str">
        <f t="shared" si="2"/>
        <v>水</v>
      </c>
      <c r="Y29" s="79" t="str">
        <f t="shared" si="2"/>
        <v>木</v>
      </c>
      <c r="Z29" s="79" t="str">
        <f t="shared" si="2"/>
        <v>金</v>
      </c>
      <c r="AA29" s="79" t="str">
        <f t="shared" si="2"/>
        <v>土</v>
      </c>
      <c r="AB29" s="79" t="str">
        <f t="shared" si="2"/>
        <v>日</v>
      </c>
      <c r="AC29" s="79" t="str">
        <f t="shared" si="2"/>
        <v>月</v>
      </c>
      <c r="AD29" s="79" t="str">
        <f t="shared" si="2"/>
        <v>火</v>
      </c>
      <c r="AE29" s="79" t="str">
        <f t="shared" si="2"/>
        <v>水</v>
      </c>
      <c r="AF29" s="79" t="str">
        <f t="shared" si="2"/>
        <v>木</v>
      </c>
      <c r="AG29" s="79" t="str">
        <f t="shared" si="2"/>
        <v>金</v>
      </c>
      <c r="AH29" s="79" t="str">
        <f t="shared" si="2"/>
        <v>土</v>
      </c>
      <c r="AI29" s="79" t="str">
        <f t="shared" si="2"/>
        <v>日</v>
      </c>
      <c r="AJ29" s="79" t="str">
        <f t="shared" si="2"/>
        <v>月</v>
      </c>
      <c r="AK29" s="79" t="str">
        <f t="shared" si="2"/>
        <v>火</v>
      </c>
      <c r="AL29" s="79" t="str">
        <f t="shared" si="2"/>
        <v>水</v>
      </c>
      <c r="AM29" s="79" t="str">
        <f t="shared" si="2"/>
        <v>木</v>
      </c>
      <c r="AN29" s="79" t="str">
        <f t="shared" si="2"/>
        <v>金</v>
      </c>
      <c r="AO29" s="79" t="str">
        <f t="shared" si="2"/>
        <v>土</v>
      </c>
      <c r="AP29" s="79" t="str">
        <f t="shared" si="2"/>
        <v>日</v>
      </c>
      <c r="AQ29" s="79" t="str">
        <f t="shared" si="2"/>
        <v>月</v>
      </c>
      <c r="AR29" s="79" t="str">
        <f t="shared" si="2"/>
        <v>火</v>
      </c>
      <c r="AS29" s="79" t="str">
        <f t="shared" si="2"/>
        <v>水</v>
      </c>
      <c r="AT29" s="80" t="str">
        <f t="shared" si="2"/>
        <v>木</v>
      </c>
      <c r="AU29" s="57"/>
      <c r="AV29" s="108"/>
    </row>
    <row r="30" spans="1:48" ht="18" customHeight="1" x14ac:dyDescent="0.45">
      <c r="A30" s="61">
        <f>A28+1</f>
        <v>9</v>
      </c>
      <c r="B30" s="96" cm="1">
        <f t="array" ref="B30">SUMPRODUCT((DATE($A29,$A30,$P$18:$AT$18)&gt;=D$10)*(DATE($A29,$A30,$P$18:$AT$18)&lt;=D$11)*(DATE($A29,$A30,$P$18:$AT$18)&lt;=EOMONTH(DATE($A29,$A30,1),0)))</f>
        <v>30</v>
      </c>
      <c r="C30" s="101" cm="1">
        <f t="array" ref="C30">SUMPRODUCT((DATE($A29,$A30,$P$18:$AT$18)&gt;=D$10)*(DATE($A29,$A30,$P$18:$AT$18)&lt;=D$11)*(DATE($A29,$A30,$P$18:$AT$18)&lt;=EOMONTH(DATE($A29,$A30,1),0))*(WEEKDAY(DATE($A29,$A30,$P$18:$AT$18),2)&gt;=6))</f>
        <v>8</v>
      </c>
      <c r="D30" s="52">
        <f t="shared" ref="D30" si="16">COUNTIF(P30:AT30, "×")</f>
        <v>3</v>
      </c>
      <c r="E30" s="36">
        <f>B30-D30</f>
        <v>27</v>
      </c>
      <c r="F30" s="50">
        <f>COUNTIF(P30:AT30,"●")</f>
        <v>10</v>
      </c>
      <c r="G30" s="147"/>
      <c r="H30" s="150"/>
      <c r="I30" s="53">
        <f>IFERROR(F30/E30,0)</f>
        <v>0.37037037037037035</v>
      </c>
      <c r="J30" s="51"/>
      <c r="K30" s="50" t="str">
        <f t="shared" ref="K30" si="17">IF(E30=0,"●",IF(I30&gt;=0.285,"●",IF(AND(I30&lt;0.285,J30="●"),"●","")))</f>
        <v>●</v>
      </c>
      <c r="L30" s="76">
        <f>C30</f>
        <v>8</v>
      </c>
      <c r="M30" s="106" cm="1">
        <f t="array" ref="M30">SUMPRODUCT((DATE($A29,$A30,$P$18:$AT$18)&lt;=EOMONTH(DATE($A29,$A30,1),0))*(WEEKDAY(DATE($A29,$A30,$P$18:$AT$18),2)&gt;=6)*(P30:AT30="●"))</f>
        <v>8</v>
      </c>
      <c r="N30" s="106" cm="1">
        <f t="array" ref="N30">SUMPRODUCT((DATE($A29,$A30,$P$18:$AT$18)&lt;=EOMONTH(DATE($A29,$A30,1),0))*(WEEKDAY(DATE($A29,$A30,$P$18:$AT$18),2)&lt;=5)*(P30:AT30="●"))</f>
        <v>2</v>
      </c>
      <c r="O30" s="55" t="s">
        <v>10</v>
      </c>
      <c r="P30" s="85"/>
      <c r="Q30" s="83"/>
      <c r="R30" s="83"/>
      <c r="S30" s="83"/>
      <c r="T30" s="83" t="s">
        <v>42</v>
      </c>
      <c r="U30" s="83" t="s">
        <v>42</v>
      </c>
      <c r="V30" s="83"/>
      <c r="W30" s="83"/>
      <c r="X30" s="83"/>
      <c r="Y30" s="83"/>
      <c r="Z30" s="83"/>
      <c r="AA30" s="83" t="s">
        <v>42</v>
      </c>
      <c r="AB30" s="83" t="s">
        <v>42</v>
      </c>
      <c r="AC30" s="83"/>
      <c r="AD30" s="83"/>
      <c r="AE30" s="83"/>
      <c r="AF30" s="83"/>
      <c r="AG30" s="83"/>
      <c r="AH30" s="83" t="s">
        <v>42</v>
      </c>
      <c r="AI30" s="83" t="s">
        <v>42</v>
      </c>
      <c r="AJ30" s="83" t="s">
        <v>43</v>
      </c>
      <c r="AK30" s="83" t="s">
        <v>43</v>
      </c>
      <c r="AL30" s="83" t="s">
        <v>43</v>
      </c>
      <c r="AM30" s="83" t="s">
        <v>42</v>
      </c>
      <c r="AN30" s="83" t="s">
        <v>42</v>
      </c>
      <c r="AO30" s="83" t="s">
        <v>42</v>
      </c>
      <c r="AP30" s="83" t="s">
        <v>42</v>
      </c>
      <c r="AQ30" s="83"/>
      <c r="AR30" s="83"/>
      <c r="AS30" s="83"/>
      <c r="AT30" s="86"/>
      <c r="AU30" s="57">
        <f t="shared" si="5"/>
        <v>9</v>
      </c>
      <c r="AV30" s="107">
        <f t="shared" ref="AV30" si="18">IF(AND(DATE($A29,$A30,1)&gt;=DATE(YEAR(D$10),MONTH(D$10),1), DATE($A29,$A30,1)&lt;=DATE(YEAR(D$11),MONTH(D$11),1)), 1, 0)</f>
        <v>1</v>
      </c>
    </row>
    <row r="31" spans="1:48" ht="10.050000000000001" customHeight="1" x14ac:dyDescent="0.45">
      <c r="A31" s="62">
        <f>$A$19</f>
        <v>2026</v>
      </c>
      <c r="B31" s="98"/>
      <c r="C31" s="102"/>
      <c r="D31" s="38"/>
      <c r="E31" s="46"/>
      <c r="F31" s="45"/>
      <c r="G31" s="147"/>
      <c r="H31" s="150"/>
      <c r="I31" s="44"/>
      <c r="J31" s="31"/>
      <c r="K31" s="40"/>
      <c r="L31" s="77"/>
      <c r="M31" s="105"/>
      <c r="N31" s="105"/>
      <c r="O31" s="47"/>
      <c r="P31" s="78" t="str">
        <f>TEXT(DATE($A31,$A32,P$18),"aaa")</f>
        <v>木</v>
      </c>
      <c r="Q31" s="79" t="str">
        <f t="shared" si="2"/>
        <v>金</v>
      </c>
      <c r="R31" s="79" t="str">
        <f t="shared" si="2"/>
        <v>土</v>
      </c>
      <c r="S31" s="79" t="str">
        <f t="shared" si="2"/>
        <v>日</v>
      </c>
      <c r="T31" s="79" t="str">
        <f t="shared" si="2"/>
        <v>月</v>
      </c>
      <c r="U31" s="79" t="str">
        <f t="shared" si="2"/>
        <v>火</v>
      </c>
      <c r="V31" s="79" t="str">
        <f t="shared" si="2"/>
        <v>水</v>
      </c>
      <c r="W31" s="79" t="str">
        <f t="shared" si="2"/>
        <v>木</v>
      </c>
      <c r="X31" s="79" t="str">
        <f t="shared" si="2"/>
        <v>金</v>
      </c>
      <c r="Y31" s="79" t="str">
        <f t="shared" si="2"/>
        <v>土</v>
      </c>
      <c r="Z31" s="79" t="str">
        <f t="shared" si="2"/>
        <v>日</v>
      </c>
      <c r="AA31" s="79" t="str">
        <f t="shared" si="2"/>
        <v>月</v>
      </c>
      <c r="AB31" s="79" t="str">
        <f t="shared" si="2"/>
        <v>火</v>
      </c>
      <c r="AC31" s="79" t="str">
        <f t="shared" si="2"/>
        <v>水</v>
      </c>
      <c r="AD31" s="79" t="str">
        <f t="shared" si="2"/>
        <v>木</v>
      </c>
      <c r="AE31" s="79" t="str">
        <f t="shared" si="2"/>
        <v>金</v>
      </c>
      <c r="AF31" s="79" t="str">
        <f t="shared" si="2"/>
        <v>土</v>
      </c>
      <c r="AG31" s="79" t="str">
        <f t="shared" si="2"/>
        <v>日</v>
      </c>
      <c r="AH31" s="79" t="str">
        <f t="shared" si="2"/>
        <v>月</v>
      </c>
      <c r="AI31" s="79" t="str">
        <f t="shared" si="2"/>
        <v>火</v>
      </c>
      <c r="AJ31" s="79" t="str">
        <f t="shared" si="2"/>
        <v>水</v>
      </c>
      <c r="AK31" s="79" t="str">
        <f t="shared" si="2"/>
        <v>木</v>
      </c>
      <c r="AL31" s="79" t="str">
        <f t="shared" si="2"/>
        <v>金</v>
      </c>
      <c r="AM31" s="79" t="str">
        <f t="shared" si="2"/>
        <v>土</v>
      </c>
      <c r="AN31" s="79" t="str">
        <f t="shared" si="2"/>
        <v>日</v>
      </c>
      <c r="AO31" s="79" t="str">
        <f t="shared" si="2"/>
        <v>月</v>
      </c>
      <c r="AP31" s="79" t="str">
        <f t="shared" si="2"/>
        <v>火</v>
      </c>
      <c r="AQ31" s="79" t="str">
        <f t="shared" si="2"/>
        <v>水</v>
      </c>
      <c r="AR31" s="79" t="str">
        <f t="shared" si="2"/>
        <v>木</v>
      </c>
      <c r="AS31" s="79" t="str">
        <f t="shared" si="2"/>
        <v>金</v>
      </c>
      <c r="AT31" s="80" t="str">
        <f t="shared" si="2"/>
        <v>土</v>
      </c>
      <c r="AU31" s="57"/>
      <c r="AV31" s="108"/>
    </row>
    <row r="32" spans="1:48" ht="18" customHeight="1" x14ac:dyDescent="0.45">
      <c r="A32" s="61">
        <f>A30+1</f>
        <v>10</v>
      </c>
      <c r="B32" s="96" cm="1">
        <f t="array" ref="B32">SUMPRODUCT((DATE($A31,$A32,$P$18:$AT$18)&gt;=D$10)*(DATE($A31,$A32,$P$18:$AT$18)&lt;=D$11)*(DATE($A31,$A32,$P$18:$AT$18)&lt;=EOMONTH(DATE($A31,$A32,1),0)))</f>
        <v>31</v>
      </c>
      <c r="C32" s="101" cm="1">
        <f t="array" ref="C32">SUMPRODUCT((DATE($A31,$A32,$P$18:$AT$18)&gt;=D$10)*(DATE($A31,$A32,$P$18:$AT$18)&lt;=D$11)*(DATE($A31,$A32,$P$18:$AT$18)&lt;=EOMONTH(DATE($A31,$A32,1),0))*(WEEKDAY(DATE($A31,$A32,$P$18:$AT$18),2)&gt;=6))</f>
        <v>9</v>
      </c>
      <c r="D32" s="52">
        <f t="shared" ref="D32" si="19">COUNTIF(P32:AT32, "×")</f>
        <v>1</v>
      </c>
      <c r="E32" s="36">
        <f>B32-D32</f>
        <v>30</v>
      </c>
      <c r="F32" s="50">
        <f>COUNTIF(P32:AT32,"●")</f>
        <v>9</v>
      </c>
      <c r="G32" s="147"/>
      <c r="H32" s="150"/>
      <c r="I32" s="53">
        <f>IFERROR(F32/E32,0)</f>
        <v>0.3</v>
      </c>
      <c r="J32" s="51"/>
      <c r="K32" s="50" t="str">
        <f t="shared" ref="K32" si="20">IF(E32=0,"●",IF(I32&gt;=0.285,"●",IF(AND(I32&lt;0.285,J32="●"),"●","")))</f>
        <v>●</v>
      </c>
      <c r="L32" s="76">
        <f>C32</f>
        <v>9</v>
      </c>
      <c r="M32" s="106" cm="1">
        <f t="array" ref="M32">SUMPRODUCT((DATE($A31,$A32,$P$18:$AT$18)&lt;=EOMONTH(DATE($A31,$A32,1),0))*(WEEKDAY(DATE($A31,$A32,$P$18:$AT$18),2)&gt;=6)*(P32:AT32="●"))</f>
        <v>9</v>
      </c>
      <c r="N32" s="106" cm="1">
        <f t="array" ref="N32">SUMPRODUCT((DATE($A31,$A32,$P$18:$AT$18)&lt;=EOMONTH(DATE($A31,$A32,1),0))*(WEEKDAY(DATE($A31,$A32,$P$18:$AT$18),2)&lt;=5)*(P32:AT32="●"))</f>
        <v>0</v>
      </c>
      <c r="O32" s="55" t="s">
        <v>10</v>
      </c>
      <c r="P32" s="85"/>
      <c r="Q32" s="83"/>
      <c r="R32" s="83" t="s">
        <v>42</v>
      </c>
      <c r="S32" s="83" t="s">
        <v>42</v>
      </c>
      <c r="T32" s="83"/>
      <c r="U32" s="83"/>
      <c r="V32" s="83"/>
      <c r="W32" s="83"/>
      <c r="X32" s="83"/>
      <c r="Y32" s="83" t="s">
        <v>42</v>
      </c>
      <c r="Z32" s="83" t="s">
        <v>42</v>
      </c>
      <c r="AA32" s="83" t="s">
        <v>43</v>
      </c>
      <c r="AB32" s="83"/>
      <c r="AC32" s="83"/>
      <c r="AD32" s="83"/>
      <c r="AE32" s="83"/>
      <c r="AF32" s="83" t="s">
        <v>42</v>
      </c>
      <c r="AG32" s="83" t="s">
        <v>42</v>
      </c>
      <c r="AH32" s="83"/>
      <c r="AI32" s="83"/>
      <c r="AJ32" s="83"/>
      <c r="AK32" s="83"/>
      <c r="AL32" s="83"/>
      <c r="AM32" s="83" t="s">
        <v>42</v>
      </c>
      <c r="AN32" s="83" t="s">
        <v>42</v>
      </c>
      <c r="AO32" s="83"/>
      <c r="AP32" s="83"/>
      <c r="AQ32" s="83"/>
      <c r="AR32" s="83"/>
      <c r="AS32" s="83"/>
      <c r="AT32" s="84" t="s">
        <v>42</v>
      </c>
      <c r="AU32" s="57">
        <f t="shared" si="5"/>
        <v>10</v>
      </c>
      <c r="AV32" s="107">
        <f t="shared" ref="AV32" si="21">IF(AND(DATE($A31,$A32,1)&gt;=DATE(YEAR(D$10),MONTH(D$10),1), DATE($A31,$A32,1)&lt;=DATE(YEAR(D$11),MONTH(D$11),1)), 1, 0)</f>
        <v>1</v>
      </c>
    </row>
    <row r="33" spans="1:48" ht="10.050000000000001" customHeight="1" x14ac:dyDescent="0.45">
      <c r="A33" s="62">
        <f>$A$19</f>
        <v>2026</v>
      </c>
      <c r="B33" s="98"/>
      <c r="C33" s="102"/>
      <c r="D33" s="38"/>
      <c r="E33" s="46"/>
      <c r="F33" s="45"/>
      <c r="G33" s="147"/>
      <c r="H33" s="150"/>
      <c r="I33" s="44"/>
      <c r="J33" s="31"/>
      <c r="K33" s="40"/>
      <c r="L33" s="77"/>
      <c r="M33" s="105"/>
      <c r="N33" s="105"/>
      <c r="O33" s="47"/>
      <c r="P33" s="78" t="str">
        <f>TEXT(DATE($A33,$A34,P$18),"aaa")</f>
        <v>日</v>
      </c>
      <c r="Q33" s="79" t="str">
        <f t="shared" si="2"/>
        <v>月</v>
      </c>
      <c r="R33" s="79" t="str">
        <f t="shared" si="2"/>
        <v>火</v>
      </c>
      <c r="S33" s="79" t="str">
        <f t="shared" si="2"/>
        <v>水</v>
      </c>
      <c r="T33" s="79" t="str">
        <f t="shared" si="2"/>
        <v>木</v>
      </c>
      <c r="U33" s="79" t="str">
        <f t="shared" si="2"/>
        <v>金</v>
      </c>
      <c r="V33" s="79" t="str">
        <f t="shared" si="2"/>
        <v>土</v>
      </c>
      <c r="W33" s="79" t="str">
        <f t="shared" si="2"/>
        <v>日</v>
      </c>
      <c r="X33" s="79" t="str">
        <f t="shared" si="2"/>
        <v>月</v>
      </c>
      <c r="Y33" s="79" t="str">
        <f t="shared" si="2"/>
        <v>火</v>
      </c>
      <c r="Z33" s="79" t="str">
        <f t="shared" si="2"/>
        <v>水</v>
      </c>
      <c r="AA33" s="79" t="str">
        <f t="shared" si="2"/>
        <v>木</v>
      </c>
      <c r="AB33" s="79" t="str">
        <f t="shared" si="2"/>
        <v>金</v>
      </c>
      <c r="AC33" s="79" t="str">
        <f t="shared" si="2"/>
        <v>土</v>
      </c>
      <c r="AD33" s="79" t="str">
        <f t="shared" si="2"/>
        <v>日</v>
      </c>
      <c r="AE33" s="79" t="str">
        <f t="shared" si="2"/>
        <v>月</v>
      </c>
      <c r="AF33" s="79" t="str">
        <f t="shared" si="2"/>
        <v>火</v>
      </c>
      <c r="AG33" s="79" t="str">
        <f t="shared" si="2"/>
        <v>水</v>
      </c>
      <c r="AH33" s="79" t="str">
        <f t="shared" si="2"/>
        <v>木</v>
      </c>
      <c r="AI33" s="79" t="str">
        <f t="shared" si="2"/>
        <v>金</v>
      </c>
      <c r="AJ33" s="79" t="str">
        <f t="shared" si="2"/>
        <v>土</v>
      </c>
      <c r="AK33" s="79" t="str">
        <f t="shared" si="2"/>
        <v>日</v>
      </c>
      <c r="AL33" s="79" t="str">
        <f t="shared" si="2"/>
        <v>月</v>
      </c>
      <c r="AM33" s="79" t="str">
        <f t="shared" si="2"/>
        <v>火</v>
      </c>
      <c r="AN33" s="79" t="str">
        <f t="shared" si="2"/>
        <v>水</v>
      </c>
      <c r="AO33" s="79" t="str">
        <f t="shared" si="2"/>
        <v>木</v>
      </c>
      <c r="AP33" s="79" t="str">
        <f t="shared" si="2"/>
        <v>金</v>
      </c>
      <c r="AQ33" s="79" t="str">
        <f t="shared" si="2"/>
        <v>土</v>
      </c>
      <c r="AR33" s="79" t="str">
        <f t="shared" si="2"/>
        <v>日</v>
      </c>
      <c r="AS33" s="79" t="str">
        <f t="shared" si="2"/>
        <v>月</v>
      </c>
      <c r="AT33" s="80" t="str">
        <f t="shared" si="2"/>
        <v>火</v>
      </c>
      <c r="AU33" s="57"/>
      <c r="AV33" s="108"/>
    </row>
    <row r="34" spans="1:48" ht="18" customHeight="1" x14ac:dyDescent="0.45">
      <c r="A34" s="61">
        <f>A32+1</f>
        <v>11</v>
      </c>
      <c r="B34" s="96" cm="1">
        <f t="array" ref="B34">SUMPRODUCT((DATE($A33,$A34,$P$18:$AT$18)&gt;=D$10)*(DATE($A33,$A34,$P$18:$AT$18)&lt;=D$11)*(DATE($A33,$A34,$P$18:$AT$18)&lt;=EOMONTH(DATE($A33,$A34,1),0)))</f>
        <v>30</v>
      </c>
      <c r="C34" s="101" cm="1">
        <f t="array" ref="C34">SUMPRODUCT((DATE($A33,$A34,$P$18:$AT$18)&gt;=D$10)*(DATE($A33,$A34,$P$18:$AT$18)&lt;=D$11)*(DATE($A33,$A34,$P$18:$AT$18)&lt;=EOMONTH(DATE($A33,$A34,1),0))*(WEEKDAY(DATE($A33,$A34,$P$18:$AT$18),2)&gt;=6))</f>
        <v>9</v>
      </c>
      <c r="D34" s="52">
        <f t="shared" ref="D34" si="22">COUNTIF(P34:AT34, "×")</f>
        <v>2</v>
      </c>
      <c r="E34" s="36">
        <f t="shared" ref="E34:E42" si="23">B34-D34</f>
        <v>28</v>
      </c>
      <c r="F34" s="50">
        <f>COUNTIF(P34:AT34,"●")</f>
        <v>9</v>
      </c>
      <c r="G34" s="147"/>
      <c r="H34" s="150"/>
      <c r="I34" s="53">
        <f>IFERROR(F34/E34,0)</f>
        <v>0.32142857142857145</v>
      </c>
      <c r="J34" s="51"/>
      <c r="K34" s="50" t="str">
        <f t="shared" ref="K34" si="24">IF(E34=0,"●",IF(I34&gt;=0.285,"●",IF(AND(I34&lt;0.285,J34="●"),"●","")))</f>
        <v>●</v>
      </c>
      <c r="L34" s="76">
        <f>C34</f>
        <v>9</v>
      </c>
      <c r="M34" s="106" cm="1">
        <f t="array" ref="M34">SUMPRODUCT((DATE($A33,$A34,$P$18:$AT$18)&lt;=EOMONTH(DATE($A33,$A34,1),0))*(WEEKDAY(DATE($A33,$A34,$P$18:$AT$18),2)&gt;=6)*(P34:AT34="●"))</f>
        <v>9</v>
      </c>
      <c r="N34" s="106" cm="1">
        <f t="array" ref="N34">SUMPRODUCT((DATE($A33,$A34,$P$18:$AT$18)&lt;=EOMONTH(DATE($A33,$A34,1),0))*(WEEKDAY(DATE($A33,$A34,$P$18:$AT$18),2)&lt;=5)*(P34:AT34="●"))</f>
        <v>0</v>
      </c>
      <c r="O34" s="55" t="s">
        <v>10</v>
      </c>
      <c r="P34" s="85" t="s">
        <v>42</v>
      </c>
      <c r="Q34" s="83"/>
      <c r="R34" s="83" t="s">
        <v>43</v>
      </c>
      <c r="S34" s="83"/>
      <c r="T34" s="83"/>
      <c r="U34" s="83"/>
      <c r="V34" s="83" t="s">
        <v>42</v>
      </c>
      <c r="W34" s="83" t="s">
        <v>42</v>
      </c>
      <c r="X34" s="83"/>
      <c r="Y34" s="83"/>
      <c r="Z34" s="83"/>
      <c r="AA34" s="83"/>
      <c r="AB34" s="83"/>
      <c r="AC34" s="83" t="s">
        <v>42</v>
      </c>
      <c r="AD34" s="83" t="s">
        <v>42</v>
      </c>
      <c r="AE34" s="83" t="s">
        <v>43</v>
      </c>
      <c r="AF34" s="83"/>
      <c r="AG34" s="83"/>
      <c r="AH34" s="83"/>
      <c r="AI34" s="83"/>
      <c r="AJ34" s="83" t="s">
        <v>42</v>
      </c>
      <c r="AK34" s="83" t="s">
        <v>42</v>
      </c>
      <c r="AL34" s="83"/>
      <c r="AM34" s="83"/>
      <c r="AN34" s="83"/>
      <c r="AO34" s="83"/>
      <c r="AP34" s="83"/>
      <c r="AQ34" s="83" t="s">
        <v>42</v>
      </c>
      <c r="AR34" s="83" t="s">
        <v>42</v>
      </c>
      <c r="AS34" s="83"/>
      <c r="AT34" s="86"/>
      <c r="AU34" s="57">
        <f t="shared" si="5"/>
        <v>11</v>
      </c>
      <c r="AV34" s="107">
        <f t="shared" ref="AV34" si="25">IF(AND(DATE($A33,$A34,1)&gt;=DATE(YEAR(D$10),MONTH(D$10),1), DATE($A33,$A34,1)&lt;=DATE(YEAR(D$11),MONTH(D$11),1)), 1, 0)</f>
        <v>1</v>
      </c>
    </row>
    <row r="35" spans="1:48" ht="10.050000000000001" customHeight="1" x14ac:dyDescent="0.45">
      <c r="A35" s="62">
        <f>$A$19</f>
        <v>2026</v>
      </c>
      <c r="B35" s="98"/>
      <c r="C35" s="102"/>
      <c r="D35" s="38"/>
      <c r="E35" s="46"/>
      <c r="F35" s="45"/>
      <c r="G35" s="147"/>
      <c r="H35" s="150"/>
      <c r="I35" s="44"/>
      <c r="J35" s="31"/>
      <c r="K35" s="40"/>
      <c r="L35" s="77"/>
      <c r="M35" s="105"/>
      <c r="N35" s="105"/>
      <c r="O35" s="47"/>
      <c r="P35" s="78" t="str">
        <f>TEXT(DATE($A35,$A36,P$18),"aaa")</f>
        <v>火</v>
      </c>
      <c r="Q35" s="79" t="str">
        <f t="shared" si="2"/>
        <v>水</v>
      </c>
      <c r="R35" s="79" t="str">
        <f t="shared" si="2"/>
        <v>木</v>
      </c>
      <c r="S35" s="79" t="str">
        <f t="shared" si="2"/>
        <v>金</v>
      </c>
      <c r="T35" s="79" t="str">
        <f t="shared" si="2"/>
        <v>土</v>
      </c>
      <c r="U35" s="79" t="str">
        <f t="shared" si="2"/>
        <v>日</v>
      </c>
      <c r="V35" s="79" t="str">
        <f t="shared" si="2"/>
        <v>月</v>
      </c>
      <c r="W35" s="79" t="str">
        <f t="shared" si="2"/>
        <v>火</v>
      </c>
      <c r="X35" s="79" t="str">
        <f t="shared" si="2"/>
        <v>水</v>
      </c>
      <c r="Y35" s="79" t="str">
        <f t="shared" si="2"/>
        <v>木</v>
      </c>
      <c r="Z35" s="79" t="str">
        <f t="shared" si="2"/>
        <v>金</v>
      </c>
      <c r="AA35" s="79" t="str">
        <f t="shared" si="2"/>
        <v>土</v>
      </c>
      <c r="AB35" s="79" t="str">
        <f t="shared" si="2"/>
        <v>日</v>
      </c>
      <c r="AC35" s="79" t="str">
        <f t="shared" si="2"/>
        <v>月</v>
      </c>
      <c r="AD35" s="79" t="str">
        <f t="shared" si="2"/>
        <v>火</v>
      </c>
      <c r="AE35" s="79" t="str">
        <f t="shared" si="2"/>
        <v>水</v>
      </c>
      <c r="AF35" s="79" t="str">
        <f t="shared" si="2"/>
        <v>木</v>
      </c>
      <c r="AG35" s="79" t="str">
        <f t="shared" si="2"/>
        <v>金</v>
      </c>
      <c r="AH35" s="79" t="str">
        <f t="shared" si="2"/>
        <v>土</v>
      </c>
      <c r="AI35" s="79" t="str">
        <f t="shared" si="2"/>
        <v>日</v>
      </c>
      <c r="AJ35" s="79" t="str">
        <f t="shared" si="2"/>
        <v>月</v>
      </c>
      <c r="AK35" s="79" t="str">
        <f t="shared" si="2"/>
        <v>火</v>
      </c>
      <c r="AL35" s="79" t="str">
        <f t="shared" si="2"/>
        <v>水</v>
      </c>
      <c r="AM35" s="79" t="str">
        <f t="shared" si="2"/>
        <v>木</v>
      </c>
      <c r="AN35" s="79" t="str">
        <f t="shared" si="2"/>
        <v>金</v>
      </c>
      <c r="AO35" s="79" t="str">
        <f t="shared" si="2"/>
        <v>土</v>
      </c>
      <c r="AP35" s="79" t="str">
        <f t="shared" si="2"/>
        <v>日</v>
      </c>
      <c r="AQ35" s="79" t="str">
        <f t="shared" si="2"/>
        <v>月</v>
      </c>
      <c r="AR35" s="79" t="str">
        <f t="shared" si="2"/>
        <v>火</v>
      </c>
      <c r="AS35" s="79" t="str">
        <f t="shared" si="2"/>
        <v>水</v>
      </c>
      <c r="AT35" s="80" t="str">
        <f t="shared" si="2"/>
        <v>木</v>
      </c>
      <c r="AU35" s="57"/>
      <c r="AV35" s="108"/>
    </row>
    <row r="36" spans="1:48" ht="18" customHeight="1" x14ac:dyDescent="0.45">
      <c r="A36" s="61">
        <f>A34+1</f>
        <v>12</v>
      </c>
      <c r="B36" s="96" cm="1">
        <f t="array" ref="B36">SUMPRODUCT((DATE($A35,$A36,$P$18:$AT$18)&gt;=D$10)*(DATE($A35,$A36,$P$18:$AT$18)&lt;=D$11)*(DATE($A35,$A36,$P$18:$AT$18)&lt;=EOMONTH(DATE($A35,$A36,1),0)))</f>
        <v>31</v>
      </c>
      <c r="C36" s="101" cm="1">
        <f t="array" ref="C36">SUMPRODUCT((DATE($A35,$A36,$P$18:$AT$18)&gt;=D$10)*(DATE($A35,$A36,$P$18:$AT$18)&lt;=D$11)*(DATE($A35,$A36,$P$18:$AT$18)&lt;=EOMONTH(DATE($A35,$A36,1),0))*(WEEKDAY(DATE($A35,$A36,$P$18:$AT$18),2)&gt;=6))</f>
        <v>8</v>
      </c>
      <c r="D36" s="52">
        <f t="shared" ref="D36" si="26">COUNTIF(P36:AT36, "×")</f>
        <v>3</v>
      </c>
      <c r="E36" s="36">
        <f t="shared" si="23"/>
        <v>28</v>
      </c>
      <c r="F36" s="50">
        <f>COUNTIF(P36:AT36,"●")</f>
        <v>8</v>
      </c>
      <c r="G36" s="147"/>
      <c r="H36" s="150"/>
      <c r="I36" s="53">
        <f>IFERROR(F36/E36,0)</f>
        <v>0.2857142857142857</v>
      </c>
      <c r="J36" s="51"/>
      <c r="K36" s="50" t="str">
        <f t="shared" ref="K36" si="27">IF(E36=0,"●",IF(I36&gt;=0.285,"●",IF(AND(I36&lt;0.285,J36="●"),"●","")))</f>
        <v>●</v>
      </c>
      <c r="L36" s="76">
        <f>C36</f>
        <v>8</v>
      </c>
      <c r="M36" s="106" cm="1">
        <f t="array" ref="M36">SUMPRODUCT((DATE($A35,$A36,$P$18:$AT$18)&lt;=EOMONTH(DATE($A35,$A36,1),0))*(WEEKDAY(DATE($A35,$A36,$P$18:$AT$18),2)&gt;=6)*(P36:AT36="●"))</f>
        <v>8</v>
      </c>
      <c r="N36" s="106" cm="1">
        <f t="array" ref="N36">SUMPRODUCT((DATE($A35,$A36,$P$18:$AT$18)&lt;=EOMONTH(DATE($A35,$A36,1),0))*(WEEKDAY(DATE($A35,$A36,$P$18:$AT$18),2)&lt;=5)*(P36:AT36="●"))</f>
        <v>0</v>
      </c>
      <c r="O36" s="55" t="s">
        <v>10</v>
      </c>
      <c r="P36" s="85"/>
      <c r="Q36" s="83"/>
      <c r="R36" s="83"/>
      <c r="S36" s="83"/>
      <c r="T36" s="83" t="s">
        <v>42</v>
      </c>
      <c r="U36" s="83" t="s">
        <v>42</v>
      </c>
      <c r="V36" s="83"/>
      <c r="W36" s="83"/>
      <c r="X36" s="83"/>
      <c r="Y36" s="83"/>
      <c r="Z36" s="83"/>
      <c r="AA36" s="83" t="s">
        <v>42</v>
      </c>
      <c r="AB36" s="83" t="s">
        <v>42</v>
      </c>
      <c r="AC36" s="83"/>
      <c r="AD36" s="83"/>
      <c r="AE36" s="83"/>
      <c r="AF36" s="83"/>
      <c r="AG36" s="83"/>
      <c r="AH36" s="83" t="s">
        <v>42</v>
      </c>
      <c r="AI36" s="83" t="s">
        <v>42</v>
      </c>
      <c r="AJ36" s="83"/>
      <c r="AK36" s="83"/>
      <c r="AL36" s="83"/>
      <c r="AM36" s="83"/>
      <c r="AN36" s="83"/>
      <c r="AO36" s="83" t="s">
        <v>42</v>
      </c>
      <c r="AP36" s="83" t="s">
        <v>42</v>
      </c>
      <c r="AQ36" s="83"/>
      <c r="AR36" s="83" t="s">
        <v>43</v>
      </c>
      <c r="AS36" s="83" t="s">
        <v>43</v>
      </c>
      <c r="AT36" s="84" t="s">
        <v>43</v>
      </c>
      <c r="AU36" s="57">
        <f t="shared" si="5"/>
        <v>12</v>
      </c>
      <c r="AV36" s="107">
        <f t="shared" ref="AV36" si="28">IF(AND(DATE($A35,$A36,1)&gt;=DATE(YEAR(D$10),MONTH(D$10),1), DATE($A35,$A36,1)&lt;=DATE(YEAR(D$11),MONTH(D$11),1)), 1, 0)</f>
        <v>1</v>
      </c>
    </row>
    <row r="37" spans="1:48" ht="10.050000000000001" customHeight="1" x14ac:dyDescent="0.45">
      <c r="A37" s="68" t="s">
        <v>35</v>
      </c>
      <c r="B37" s="98"/>
      <c r="C37" s="102"/>
      <c r="D37" s="38"/>
      <c r="E37" s="46"/>
      <c r="F37" s="45"/>
      <c r="G37" s="147"/>
      <c r="H37" s="150"/>
      <c r="I37" s="44"/>
      <c r="J37" s="31"/>
      <c r="K37" s="40"/>
      <c r="L37" s="77"/>
      <c r="M37" s="105"/>
      <c r="N37" s="105"/>
      <c r="O37" s="47"/>
      <c r="P37" s="78" t="str">
        <f>TEXT(DATE($A37,$A38,P$18),"aaa")</f>
        <v>金</v>
      </c>
      <c r="Q37" s="79" t="str">
        <f t="shared" ref="Q37:AT37" si="29">TEXT(DATE($A37,$A38,Q$18),"aaa")</f>
        <v>土</v>
      </c>
      <c r="R37" s="79" t="str">
        <f t="shared" si="29"/>
        <v>日</v>
      </c>
      <c r="S37" s="79" t="str">
        <f t="shared" si="29"/>
        <v>月</v>
      </c>
      <c r="T37" s="79" t="str">
        <f t="shared" si="29"/>
        <v>火</v>
      </c>
      <c r="U37" s="79" t="str">
        <f t="shared" si="29"/>
        <v>水</v>
      </c>
      <c r="V37" s="79" t="str">
        <f t="shared" si="29"/>
        <v>木</v>
      </c>
      <c r="W37" s="79" t="str">
        <f t="shared" si="29"/>
        <v>金</v>
      </c>
      <c r="X37" s="79" t="str">
        <f t="shared" si="29"/>
        <v>土</v>
      </c>
      <c r="Y37" s="79" t="str">
        <f t="shared" si="29"/>
        <v>日</v>
      </c>
      <c r="Z37" s="79" t="str">
        <f t="shared" si="29"/>
        <v>月</v>
      </c>
      <c r="AA37" s="79" t="str">
        <f t="shared" si="29"/>
        <v>火</v>
      </c>
      <c r="AB37" s="79" t="str">
        <f t="shared" si="29"/>
        <v>水</v>
      </c>
      <c r="AC37" s="79" t="str">
        <f t="shared" si="29"/>
        <v>木</v>
      </c>
      <c r="AD37" s="79" t="str">
        <f t="shared" si="29"/>
        <v>金</v>
      </c>
      <c r="AE37" s="79" t="str">
        <f t="shared" si="29"/>
        <v>土</v>
      </c>
      <c r="AF37" s="79" t="str">
        <f t="shared" si="29"/>
        <v>日</v>
      </c>
      <c r="AG37" s="79" t="str">
        <f t="shared" si="29"/>
        <v>月</v>
      </c>
      <c r="AH37" s="79" t="str">
        <f t="shared" si="29"/>
        <v>火</v>
      </c>
      <c r="AI37" s="79" t="str">
        <f t="shared" si="29"/>
        <v>水</v>
      </c>
      <c r="AJ37" s="79" t="str">
        <f t="shared" si="29"/>
        <v>木</v>
      </c>
      <c r="AK37" s="79" t="str">
        <f t="shared" si="29"/>
        <v>金</v>
      </c>
      <c r="AL37" s="79" t="str">
        <f t="shared" si="29"/>
        <v>土</v>
      </c>
      <c r="AM37" s="79" t="str">
        <f t="shared" si="29"/>
        <v>日</v>
      </c>
      <c r="AN37" s="79" t="str">
        <f t="shared" si="29"/>
        <v>月</v>
      </c>
      <c r="AO37" s="79" t="str">
        <f t="shared" si="29"/>
        <v>火</v>
      </c>
      <c r="AP37" s="79" t="str">
        <f t="shared" si="29"/>
        <v>水</v>
      </c>
      <c r="AQ37" s="79" t="str">
        <f t="shared" si="29"/>
        <v>木</v>
      </c>
      <c r="AR37" s="79" t="str">
        <f t="shared" si="29"/>
        <v>金</v>
      </c>
      <c r="AS37" s="79" t="str">
        <f t="shared" si="29"/>
        <v>土</v>
      </c>
      <c r="AT37" s="80" t="str">
        <f t="shared" si="29"/>
        <v>日</v>
      </c>
      <c r="AU37" s="57" t="str">
        <f t="shared" si="5"/>
        <v>2027</v>
      </c>
      <c r="AV37" s="108"/>
    </row>
    <row r="38" spans="1:48" ht="18" customHeight="1" x14ac:dyDescent="0.45">
      <c r="A38" s="61">
        <v>1</v>
      </c>
      <c r="B38" s="96" cm="1">
        <f t="array" ref="B38">SUMPRODUCT((DATE($A37,$A38,$P$18:$AT$18)&gt;=D$10)*(DATE($A37,$A38,$P$18:$AT$18)&lt;=D$11)*(DATE($A37,$A38,$P$18:$AT$18)&lt;=EOMONTH(DATE($A37,$A38,1),0)))</f>
        <v>31</v>
      </c>
      <c r="C38" s="101" cm="1">
        <f t="array" ref="C38">SUMPRODUCT((DATE($A37,$A38,$P$18:$AT$18)&gt;=D$10)*(DATE($A37,$A38,$P$18:$AT$18)&lt;=D$11)*(DATE($A37,$A38,$P$18:$AT$18)&lt;=EOMONTH(DATE($A37,$A38,1),0))*(WEEKDAY(DATE($A37,$A38,$P$18:$AT$18),2)&gt;=6))</f>
        <v>10</v>
      </c>
      <c r="D38" s="52">
        <f t="shared" ref="D38" si="30">COUNTIF(P38:AT38, "×")</f>
        <v>4</v>
      </c>
      <c r="E38" s="36">
        <f>B38-D38</f>
        <v>27</v>
      </c>
      <c r="F38" s="50">
        <f>COUNTIF(P38:AT38,"●")</f>
        <v>10</v>
      </c>
      <c r="G38" s="147"/>
      <c r="H38" s="150"/>
      <c r="I38" s="53">
        <f>IFERROR(F38/E38,0)</f>
        <v>0.37037037037037035</v>
      </c>
      <c r="J38" s="51"/>
      <c r="K38" s="50" t="str">
        <f t="shared" ref="K38" si="31">IF(E38=0,"●",IF(I38&gt;=0.285,"●",IF(AND(I38&lt;0.285,J38="●"),"●","")))</f>
        <v>●</v>
      </c>
      <c r="L38" s="76">
        <f>C38</f>
        <v>10</v>
      </c>
      <c r="M38" s="106" cm="1">
        <f t="array" ref="M38">SUMPRODUCT((DATE($A37,$A38,$P$18:$AT$18)&lt;=EOMONTH(DATE($A37,$A38,1),0))*(WEEKDAY(DATE($A37,$A38,$P$18:$AT$18),2)&gt;=6)*(P38:AT38="●"))</f>
        <v>8</v>
      </c>
      <c r="N38" s="106" cm="1">
        <f t="array" ref="N38">SUMPRODUCT((DATE($A37,$A38,$P$18:$AT$18)&lt;=EOMONTH(DATE($A37,$A38,1),0))*(WEEKDAY(DATE($A37,$A38,$P$18:$AT$18),2)&lt;=5)*(P38:AT38="●"))</f>
        <v>2</v>
      </c>
      <c r="O38" s="55" t="s">
        <v>10</v>
      </c>
      <c r="P38" s="85" t="s">
        <v>43</v>
      </c>
      <c r="Q38" s="83" t="s">
        <v>43</v>
      </c>
      <c r="R38" s="83" t="s">
        <v>43</v>
      </c>
      <c r="S38" s="83" t="s">
        <v>42</v>
      </c>
      <c r="T38" s="83"/>
      <c r="U38" s="83"/>
      <c r="V38" s="83"/>
      <c r="W38" s="83"/>
      <c r="X38" s="83" t="s">
        <v>42</v>
      </c>
      <c r="Y38" s="83" t="s">
        <v>42</v>
      </c>
      <c r="Z38" s="83" t="s">
        <v>43</v>
      </c>
      <c r="AA38" s="83"/>
      <c r="AB38" s="83"/>
      <c r="AC38" s="83"/>
      <c r="AD38" s="83"/>
      <c r="AE38" s="83" t="s">
        <v>42</v>
      </c>
      <c r="AF38" s="83" t="s">
        <v>42</v>
      </c>
      <c r="AG38" s="83"/>
      <c r="AH38" s="83"/>
      <c r="AI38" s="83" t="s">
        <v>42</v>
      </c>
      <c r="AJ38" s="83"/>
      <c r="AK38" s="83"/>
      <c r="AL38" s="83" t="s">
        <v>42</v>
      </c>
      <c r="AM38" s="83" t="s">
        <v>42</v>
      </c>
      <c r="AN38" s="83"/>
      <c r="AO38" s="83"/>
      <c r="AP38" s="83"/>
      <c r="AQ38" s="83"/>
      <c r="AR38" s="83"/>
      <c r="AS38" s="83" t="s">
        <v>42</v>
      </c>
      <c r="AT38" s="84" t="s">
        <v>42</v>
      </c>
      <c r="AU38" s="57">
        <f t="shared" si="5"/>
        <v>1</v>
      </c>
      <c r="AV38" s="107">
        <f t="shared" ref="AV38" si="32">IF(AND(DATE($A37,$A38,1)&gt;=DATE(YEAR(D$10),MONTH(D$10),1), DATE($A37,$A38,1)&lt;=DATE(YEAR(D$11),MONTH(D$11),1)), 1, 0)</f>
        <v>1</v>
      </c>
    </row>
    <row r="39" spans="1:48" ht="10.050000000000001" customHeight="1" x14ac:dyDescent="0.45">
      <c r="A39" s="62" t="str">
        <f>$A$37</f>
        <v>2027</v>
      </c>
      <c r="B39" s="98"/>
      <c r="C39" s="100"/>
      <c r="D39" s="38"/>
      <c r="E39" s="46"/>
      <c r="F39" s="45"/>
      <c r="G39" s="147"/>
      <c r="H39" s="150"/>
      <c r="I39" s="44"/>
      <c r="J39" s="31"/>
      <c r="K39" s="40"/>
      <c r="L39" s="77"/>
      <c r="M39" s="105"/>
      <c r="N39" s="105"/>
      <c r="O39" s="47"/>
      <c r="P39" s="78" t="str">
        <f>TEXT(DATE($A39,$A40,P$18),"aaa")</f>
        <v>月</v>
      </c>
      <c r="Q39" s="79" t="str">
        <f t="shared" ref="Q39:AT39" si="33">TEXT(DATE($A39,$A40,Q$18),"aaa")</f>
        <v>火</v>
      </c>
      <c r="R39" s="79" t="str">
        <f t="shared" si="33"/>
        <v>水</v>
      </c>
      <c r="S39" s="79" t="str">
        <f t="shared" si="33"/>
        <v>木</v>
      </c>
      <c r="T39" s="79" t="str">
        <f t="shared" si="33"/>
        <v>金</v>
      </c>
      <c r="U39" s="79" t="str">
        <f t="shared" si="33"/>
        <v>土</v>
      </c>
      <c r="V39" s="79" t="str">
        <f t="shared" si="33"/>
        <v>日</v>
      </c>
      <c r="W39" s="79" t="str">
        <f t="shared" si="33"/>
        <v>月</v>
      </c>
      <c r="X39" s="79" t="str">
        <f t="shared" si="33"/>
        <v>火</v>
      </c>
      <c r="Y39" s="79" t="str">
        <f t="shared" si="33"/>
        <v>水</v>
      </c>
      <c r="Z39" s="79" t="str">
        <f t="shared" si="33"/>
        <v>木</v>
      </c>
      <c r="AA39" s="79" t="str">
        <f t="shared" si="33"/>
        <v>金</v>
      </c>
      <c r="AB39" s="79" t="str">
        <f t="shared" si="33"/>
        <v>土</v>
      </c>
      <c r="AC39" s="79" t="str">
        <f t="shared" si="33"/>
        <v>日</v>
      </c>
      <c r="AD39" s="79" t="str">
        <f t="shared" si="33"/>
        <v>月</v>
      </c>
      <c r="AE39" s="79" t="str">
        <f t="shared" si="33"/>
        <v>火</v>
      </c>
      <c r="AF39" s="79" t="str">
        <f t="shared" si="33"/>
        <v>水</v>
      </c>
      <c r="AG39" s="79" t="str">
        <f t="shared" si="33"/>
        <v>木</v>
      </c>
      <c r="AH39" s="79" t="str">
        <f t="shared" si="33"/>
        <v>金</v>
      </c>
      <c r="AI39" s="79" t="str">
        <f t="shared" si="33"/>
        <v>土</v>
      </c>
      <c r="AJ39" s="79" t="str">
        <f t="shared" si="33"/>
        <v>日</v>
      </c>
      <c r="AK39" s="79" t="str">
        <f t="shared" si="33"/>
        <v>月</v>
      </c>
      <c r="AL39" s="79" t="str">
        <f t="shared" si="33"/>
        <v>火</v>
      </c>
      <c r="AM39" s="79" t="str">
        <f t="shared" si="33"/>
        <v>水</v>
      </c>
      <c r="AN39" s="79" t="str">
        <f t="shared" si="33"/>
        <v>木</v>
      </c>
      <c r="AO39" s="79" t="str">
        <f t="shared" si="33"/>
        <v>金</v>
      </c>
      <c r="AP39" s="79" t="str">
        <f t="shared" si="33"/>
        <v>土</v>
      </c>
      <c r="AQ39" s="79" t="str">
        <f t="shared" si="33"/>
        <v>日</v>
      </c>
      <c r="AR39" s="79" t="str">
        <f t="shared" si="33"/>
        <v>月</v>
      </c>
      <c r="AS39" s="79" t="str">
        <f t="shared" si="33"/>
        <v>火</v>
      </c>
      <c r="AT39" s="80" t="str">
        <f t="shared" si="33"/>
        <v>水</v>
      </c>
      <c r="AU39" s="57"/>
      <c r="AV39" s="108"/>
    </row>
    <row r="40" spans="1:48" ht="18" customHeight="1" x14ac:dyDescent="0.45">
      <c r="A40" s="61">
        <f>A38+1</f>
        <v>2</v>
      </c>
      <c r="B40" s="96" cm="1">
        <f t="array" ref="B40">SUMPRODUCT((DATE($A39,$A40,$P$18:$AT$18)&gt;=D$10)*(DATE($A39,$A40,$P$18:$AT$18)&lt;=D$11)*(DATE($A39,$A40,$P$18:$AT$18)&lt;=EOMONTH(DATE($A39,$A40,1),0)))</f>
        <v>28</v>
      </c>
      <c r="C40" s="97" cm="1">
        <f t="array" ref="C40">SUMPRODUCT((DATE($A39,$A40,$P$18:$AT$18)&gt;=D$10)*(DATE($A39,$A40,$P$18:$AT$18)&lt;=D$11)*(DATE($A39,$A40,$P$18:$AT$18)&lt;=EOMONTH(DATE($A39,$A40,1),0))*(WEEKDAY(DATE($A39,$A40,$P$18:$AT$18),2)&gt;=6))</f>
        <v>8</v>
      </c>
      <c r="D40" s="52">
        <f t="shared" ref="D40" si="34">COUNTIF(P40:AT40, "×")</f>
        <v>2</v>
      </c>
      <c r="E40" s="36">
        <f t="shared" si="23"/>
        <v>26</v>
      </c>
      <c r="F40" s="50">
        <f>COUNTIF(P40:AT40,"●")</f>
        <v>8</v>
      </c>
      <c r="G40" s="147"/>
      <c r="H40" s="150"/>
      <c r="I40" s="53">
        <f>IFERROR(F40/E40,0)</f>
        <v>0.30769230769230771</v>
      </c>
      <c r="J40" s="51"/>
      <c r="K40" s="50" t="str">
        <f t="shared" ref="K40" si="35">IF(E40=0,"●",IF(I40&gt;=0.285,"●",IF(AND(I40&lt;0.285,J40="●"),"●","")))</f>
        <v>●</v>
      </c>
      <c r="L40" s="76">
        <f>C40</f>
        <v>8</v>
      </c>
      <c r="M40" s="106" cm="1">
        <f t="array" ref="M40">SUMPRODUCT((DATE($A39,$A40,$P$18:$AT$18)&lt;=EOMONTH(DATE($A39,$A40,1),0))*(WEEKDAY(DATE($A39,$A40,$P$18:$AT$18),2)&gt;=6)*(P40:AT40="●"))</f>
        <v>7</v>
      </c>
      <c r="N40" s="106" cm="1">
        <f t="array" ref="N40">SUMPRODUCT((DATE($A39,$A40,$P$18:$AT$18)&lt;=EOMONTH(DATE($A39,$A40,1),0))*(WEEKDAY(DATE($A39,$A40,$P$18:$AT$18),2)&lt;=5)*(P40:AT40="●"))</f>
        <v>1</v>
      </c>
      <c r="O40" s="55" t="s">
        <v>10</v>
      </c>
      <c r="P40" s="85"/>
      <c r="Q40" s="83"/>
      <c r="R40" s="83"/>
      <c r="S40" s="83"/>
      <c r="T40" s="83"/>
      <c r="U40" s="83" t="s">
        <v>42</v>
      </c>
      <c r="V40" s="83" t="s">
        <v>42</v>
      </c>
      <c r="W40" s="83"/>
      <c r="X40" s="83"/>
      <c r="Y40" s="83"/>
      <c r="Z40" s="83" t="s">
        <v>43</v>
      </c>
      <c r="AA40" s="83" t="s">
        <v>42</v>
      </c>
      <c r="AB40" s="83"/>
      <c r="AC40" s="83" t="s">
        <v>42</v>
      </c>
      <c r="AD40" s="83"/>
      <c r="AE40" s="83"/>
      <c r="AF40" s="83"/>
      <c r="AG40" s="83"/>
      <c r="AH40" s="83"/>
      <c r="AI40" s="83" t="s">
        <v>42</v>
      </c>
      <c r="AJ40" s="83" t="s">
        <v>42</v>
      </c>
      <c r="AK40" s="83"/>
      <c r="AL40" s="83" t="s">
        <v>43</v>
      </c>
      <c r="AM40" s="83"/>
      <c r="AN40" s="83"/>
      <c r="AO40" s="83"/>
      <c r="AP40" s="83" t="s">
        <v>42</v>
      </c>
      <c r="AQ40" s="83" t="s">
        <v>42</v>
      </c>
      <c r="AR40" s="87"/>
      <c r="AS40" s="87"/>
      <c r="AT40" s="86"/>
      <c r="AU40" s="57">
        <f t="shared" si="5"/>
        <v>2</v>
      </c>
      <c r="AV40" s="107">
        <f t="shared" ref="AV40" si="36">IF(AND(DATE($A39,$A40,1)&gt;=DATE(YEAR(D$10),MONTH(D$10),1), DATE($A39,$A40,1)&lt;=DATE(YEAR(D$11),MONTH(D$11),1)), 1, 0)</f>
        <v>1</v>
      </c>
    </row>
    <row r="41" spans="1:48" ht="10.050000000000001" customHeight="1" x14ac:dyDescent="0.45">
      <c r="A41" s="62" t="str">
        <f>$A$37</f>
        <v>2027</v>
      </c>
      <c r="B41" s="98"/>
      <c r="C41" s="99"/>
      <c r="D41" s="38"/>
      <c r="E41" s="46"/>
      <c r="F41" s="45"/>
      <c r="G41" s="147"/>
      <c r="H41" s="150"/>
      <c r="I41" s="44"/>
      <c r="J41" s="30"/>
      <c r="K41" s="40"/>
      <c r="L41" s="77"/>
      <c r="M41" s="105"/>
      <c r="N41" s="105"/>
      <c r="O41" s="47"/>
      <c r="P41" s="78" t="str">
        <f>TEXT(DATE($A41,$A42,P$18),"aaa")</f>
        <v>月</v>
      </c>
      <c r="Q41" s="79" t="str">
        <f t="shared" ref="Q41:AT41" si="37">TEXT(DATE($A41,$A42,Q$18),"aaa")</f>
        <v>火</v>
      </c>
      <c r="R41" s="79" t="str">
        <f t="shared" si="37"/>
        <v>水</v>
      </c>
      <c r="S41" s="79" t="str">
        <f t="shared" si="37"/>
        <v>木</v>
      </c>
      <c r="T41" s="79" t="str">
        <f t="shared" si="37"/>
        <v>金</v>
      </c>
      <c r="U41" s="79" t="str">
        <f t="shared" si="37"/>
        <v>土</v>
      </c>
      <c r="V41" s="79" t="str">
        <f t="shared" si="37"/>
        <v>日</v>
      </c>
      <c r="W41" s="79" t="str">
        <f t="shared" si="37"/>
        <v>月</v>
      </c>
      <c r="X41" s="79" t="str">
        <f t="shared" si="37"/>
        <v>火</v>
      </c>
      <c r="Y41" s="79" t="str">
        <f t="shared" si="37"/>
        <v>水</v>
      </c>
      <c r="Z41" s="79" t="str">
        <f t="shared" si="37"/>
        <v>木</v>
      </c>
      <c r="AA41" s="79" t="str">
        <f t="shared" si="37"/>
        <v>金</v>
      </c>
      <c r="AB41" s="79" t="str">
        <f t="shared" si="37"/>
        <v>土</v>
      </c>
      <c r="AC41" s="79" t="str">
        <f t="shared" si="37"/>
        <v>日</v>
      </c>
      <c r="AD41" s="79" t="str">
        <f t="shared" si="37"/>
        <v>月</v>
      </c>
      <c r="AE41" s="79" t="str">
        <f t="shared" si="37"/>
        <v>火</v>
      </c>
      <c r="AF41" s="79" t="str">
        <f t="shared" si="37"/>
        <v>水</v>
      </c>
      <c r="AG41" s="79" t="str">
        <f t="shared" si="37"/>
        <v>木</v>
      </c>
      <c r="AH41" s="79" t="str">
        <f t="shared" si="37"/>
        <v>金</v>
      </c>
      <c r="AI41" s="79" t="str">
        <f t="shared" si="37"/>
        <v>土</v>
      </c>
      <c r="AJ41" s="79" t="str">
        <f t="shared" si="37"/>
        <v>日</v>
      </c>
      <c r="AK41" s="79" t="str">
        <f t="shared" si="37"/>
        <v>月</v>
      </c>
      <c r="AL41" s="79" t="str">
        <f t="shared" si="37"/>
        <v>火</v>
      </c>
      <c r="AM41" s="79" t="str">
        <f t="shared" si="37"/>
        <v>水</v>
      </c>
      <c r="AN41" s="79" t="str">
        <f t="shared" si="37"/>
        <v>木</v>
      </c>
      <c r="AO41" s="79" t="str">
        <f t="shared" si="37"/>
        <v>金</v>
      </c>
      <c r="AP41" s="79" t="str">
        <f t="shared" si="37"/>
        <v>土</v>
      </c>
      <c r="AQ41" s="79" t="str">
        <f t="shared" si="37"/>
        <v>日</v>
      </c>
      <c r="AR41" s="79" t="str">
        <f t="shared" si="37"/>
        <v>月</v>
      </c>
      <c r="AS41" s="79" t="str">
        <f t="shared" si="37"/>
        <v>火</v>
      </c>
      <c r="AT41" s="80" t="str">
        <f t="shared" si="37"/>
        <v>水</v>
      </c>
      <c r="AU41" s="57"/>
      <c r="AV41" s="108"/>
    </row>
    <row r="42" spans="1:48" ht="18" customHeight="1" thickBot="1" x14ac:dyDescent="0.5">
      <c r="A42" s="61">
        <f>A40+1</f>
        <v>3</v>
      </c>
      <c r="B42" s="103" cm="1">
        <f t="array" ref="B42">SUMPRODUCT((DATE($A41,$A42,$P$18:$AT$18)&gt;=D$10)*(DATE($A41,$A42,$P$18:$AT$18)&lt;=D$11)*(DATE($A41,$A42,$P$18:$AT$18)&lt;=EOMONTH(DATE($A41,$A42,1),0)))</f>
        <v>15</v>
      </c>
      <c r="C42" s="104" cm="1">
        <f t="array" ref="C42">SUMPRODUCT((DATE($A41,$A42,$P$18:$AT$18)&gt;=D$10)*(DATE($A41,$A42,$P$18:$AT$18)&lt;=D$11)*(DATE($A41,$A42,$P$18:$AT$18)&lt;=EOMONTH(DATE($A41,$A42,1),0))*(WEEKDAY(DATE($A41,$A42,$P$18:$AT$18),2)&gt;=6))</f>
        <v>4</v>
      </c>
      <c r="D42" s="52">
        <f t="shared" ref="D42" si="38">COUNTIF(P42:AT42, "×")</f>
        <v>0</v>
      </c>
      <c r="E42" s="64">
        <f t="shared" si="23"/>
        <v>15</v>
      </c>
      <c r="F42" s="65">
        <f>COUNTIF(P42:AT42,"●")</f>
        <v>4</v>
      </c>
      <c r="G42" s="148"/>
      <c r="H42" s="151"/>
      <c r="I42" s="66">
        <f>IFERROR(F42/E42,0)</f>
        <v>0.26666666666666666</v>
      </c>
      <c r="J42" s="63" t="s">
        <v>10</v>
      </c>
      <c r="K42" s="50" t="str">
        <f t="shared" ref="K42" si="39">IF(E42=0,"●",IF(I42&gt;=0.285,"●",IF(AND(I42&lt;0.285,J42="●"),"●","")))</f>
        <v>●</v>
      </c>
      <c r="L42" s="76">
        <f>C42</f>
        <v>4</v>
      </c>
      <c r="M42" s="106" cm="1">
        <f t="array" ref="M42">SUMPRODUCT((DATE($A41,$A42,$P$18:$AT$18)&lt;=EOMONTH(DATE($A41,$A42,1),0))*(WEEKDAY(DATE($A41,$A42,$P$18:$AT$18),2)&gt;=6)*(P42:AT42="●"))</f>
        <v>4</v>
      </c>
      <c r="N42" s="106" cm="1">
        <f t="array" ref="N42">SUMPRODUCT((DATE($A41,$A42,$P$18:$AT$18)&lt;=EOMONTH(DATE($A41,$A42,1),0))*(WEEKDAY(DATE($A41,$A42,$P$18:$AT$18),2)&lt;=5)*(P42:AT42="●"))</f>
        <v>0</v>
      </c>
      <c r="O42" s="67" t="s">
        <v>10</v>
      </c>
      <c r="P42" s="88"/>
      <c r="Q42" s="89"/>
      <c r="R42" s="89"/>
      <c r="S42" s="89"/>
      <c r="T42" s="89"/>
      <c r="U42" s="89" t="s">
        <v>42</v>
      </c>
      <c r="V42" s="89" t="s">
        <v>42</v>
      </c>
      <c r="W42" s="89"/>
      <c r="X42" s="89"/>
      <c r="Y42" s="89"/>
      <c r="Z42" s="89"/>
      <c r="AA42" s="89"/>
      <c r="AB42" s="89" t="s">
        <v>42</v>
      </c>
      <c r="AC42" s="89" t="s">
        <v>42</v>
      </c>
      <c r="AD42" s="8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90"/>
      <c r="AU42" s="57">
        <f t="shared" si="5"/>
        <v>3</v>
      </c>
      <c r="AV42" s="107">
        <f t="shared" ref="AV42" si="40">IF(AND(DATE($A41,$A42,1)&gt;=DATE(YEAR(D$10),MONTH(D$10),1), DATE($A41,$A42,1)&lt;=DATE(YEAR(D$11),MONTH(D$11),1)), 1, 0)</f>
        <v>1</v>
      </c>
    </row>
    <row r="43" spans="1:48" ht="34.200000000000003" customHeight="1" thickTop="1" thickBot="1" x14ac:dyDescent="0.5">
      <c r="A43" s="17" t="s">
        <v>5</v>
      </c>
      <c r="B43" s="32">
        <f>SUM(B20:B42)</f>
        <v>300</v>
      </c>
      <c r="C43" s="34">
        <f>SUM(C20:C42)</f>
        <v>86</v>
      </c>
      <c r="D43" s="33">
        <f>SUM(D20:D42)</f>
        <v>19</v>
      </c>
      <c r="E43" s="36">
        <f>B43-D43</f>
        <v>281</v>
      </c>
      <c r="F43" s="34">
        <f>SUM(F22:F42)</f>
        <v>87</v>
      </c>
      <c r="G43" s="39">
        <f>IFERROR(F43/E43,0)</f>
        <v>0.30960854092526691</v>
      </c>
      <c r="H43" s="71" t="str">
        <f>IF(G43&gt;=0.285,"達成","未達成")</f>
        <v>達成</v>
      </c>
      <c r="I43" s="41"/>
      <c r="J43" s="41"/>
      <c r="K43" s="72" t="str">
        <f>IF(COUNTA(K19:K42)=COUNTIF(K19:K42,"●"),"達成","未達成")</f>
        <v>達成</v>
      </c>
      <c r="L43" s="42"/>
      <c r="M43" s="41"/>
      <c r="N43" s="43"/>
      <c r="O43" s="72" t="str">
        <f>IF(COUNTIFS(AV$20:AV$42, 1) = COUNTIFS(AV$20:AV$42, 1, O$20:O$42, "●"), "達成", "未達成")</f>
        <v>未達成</v>
      </c>
      <c r="P43" s="167" t="s">
        <v>6</v>
      </c>
      <c r="Q43" s="167"/>
      <c r="R43" s="167"/>
      <c r="S43" s="167"/>
      <c r="T43" s="167"/>
      <c r="U43" s="167"/>
      <c r="V43" s="73" t="str">
        <f>IF(AND(H43="達成",K43="達成",O43="達成"),"完全週休２日（土日）",IF(AND(H43="達成",K43="達成"),"月単位の週休２日",IF(H43="達成","通期の週休２日","週休２日未達成")))</f>
        <v>月単位の週休２日</v>
      </c>
      <c r="W43" s="73"/>
      <c r="X43" s="73"/>
      <c r="Y43" s="73"/>
      <c r="Z43" s="73"/>
      <c r="AA43" s="74"/>
      <c r="AB43" s="74"/>
      <c r="AC43" s="75"/>
      <c r="AD43" s="75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9"/>
    </row>
    <row r="44" spans="1:48" x14ac:dyDescent="0.45">
      <c r="A44" s="20" t="s">
        <v>36</v>
      </c>
    </row>
    <row r="45" spans="1:48" x14ac:dyDescent="0.45">
      <c r="U45" s="25"/>
      <c r="V45" s="1" t="s">
        <v>17</v>
      </c>
      <c r="AA45" s="58"/>
      <c r="AB45" s="1" t="s">
        <v>11</v>
      </c>
    </row>
    <row r="53" spans="10:10" x14ac:dyDescent="0.45">
      <c r="J53" s="1" t="s">
        <v>10</v>
      </c>
    </row>
    <row r="54" spans="10:10" x14ac:dyDescent="0.45">
      <c r="J54" s="1" t="s">
        <v>39</v>
      </c>
    </row>
  </sheetData>
  <mergeCells count="46">
    <mergeCell ref="AQ2:AT2"/>
    <mergeCell ref="A4:AT4"/>
    <mergeCell ref="B7:J7"/>
    <mergeCell ref="B8:J8"/>
    <mergeCell ref="A10:C10"/>
    <mergeCell ref="D10:F10"/>
    <mergeCell ref="G10:H11"/>
    <mergeCell ref="I10:J11"/>
    <mergeCell ref="A11:C11"/>
    <mergeCell ref="D11:F11"/>
    <mergeCell ref="A12:C12"/>
    <mergeCell ref="D12:F12"/>
    <mergeCell ref="H12:J12"/>
    <mergeCell ref="K12:L12"/>
    <mergeCell ref="A13:C13"/>
    <mergeCell ref="D13:F13"/>
    <mergeCell ref="H13:J13"/>
    <mergeCell ref="K13:L13"/>
    <mergeCell ref="A16:A18"/>
    <mergeCell ref="B16:E16"/>
    <mergeCell ref="F16:F18"/>
    <mergeCell ref="G16:H16"/>
    <mergeCell ref="I16:K16"/>
    <mergeCell ref="A14:C14"/>
    <mergeCell ref="D14:F14"/>
    <mergeCell ref="H14:J14"/>
    <mergeCell ref="K14:L14"/>
    <mergeCell ref="A15:N15"/>
    <mergeCell ref="G19:G42"/>
    <mergeCell ref="H19:H42"/>
    <mergeCell ref="L16:O16"/>
    <mergeCell ref="P16:AT17"/>
    <mergeCell ref="B17:B18"/>
    <mergeCell ref="C17:C18"/>
    <mergeCell ref="D17:D18"/>
    <mergeCell ref="E17:E18"/>
    <mergeCell ref="G17:G18"/>
    <mergeCell ref="H17:H18"/>
    <mergeCell ref="I17:I18"/>
    <mergeCell ref="J17:J18"/>
    <mergeCell ref="P43:U43"/>
    <mergeCell ref="K17:K18"/>
    <mergeCell ref="L17:L18"/>
    <mergeCell ref="M17:M18"/>
    <mergeCell ref="N17:N18"/>
    <mergeCell ref="O17:O18"/>
  </mergeCells>
  <phoneticPr fontId="1"/>
  <conditionalFormatting sqref="P19:AT19">
    <cfRule type="expression" dxfId="23" priority="24">
      <formula>OR(P19="土",P19="日")</formula>
    </cfRule>
  </conditionalFormatting>
  <conditionalFormatting sqref="P20:AT20">
    <cfRule type="expression" dxfId="22" priority="12">
      <formula>OR(P19="土",P19="日")</formula>
    </cfRule>
  </conditionalFormatting>
  <conditionalFormatting sqref="P21:AT21">
    <cfRule type="expression" dxfId="21" priority="23">
      <formula>OR(P21="土",P21="日")</formula>
    </cfRule>
  </conditionalFormatting>
  <conditionalFormatting sqref="P22:AT22">
    <cfRule type="expression" dxfId="20" priority="11">
      <formula>OR(P21="土",P21="日")</formula>
    </cfRule>
  </conditionalFormatting>
  <conditionalFormatting sqref="P23:AT23">
    <cfRule type="expression" dxfId="19" priority="22">
      <formula>OR(P23="土",P23="日")</formula>
    </cfRule>
  </conditionalFormatting>
  <conditionalFormatting sqref="P24:AT24">
    <cfRule type="expression" dxfId="18" priority="10">
      <formula>OR(P23="土",P23="日")</formula>
    </cfRule>
  </conditionalFormatting>
  <conditionalFormatting sqref="P25:AT25">
    <cfRule type="expression" dxfId="17" priority="21">
      <formula>OR(P25="土",P25="日")</formula>
    </cfRule>
  </conditionalFormatting>
  <conditionalFormatting sqref="P26:AT26">
    <cfRule type="expression" dxfId="16" priority="9">
      <formula>OR(P25="土",P25="日")</formula>
    </cfRule>
  </conditionalFormatting>
  <conditionalFormatting sqref="P27:AT27">
    <cfRule type="expression" dxfId="15" priority="20">
      <formula>OR(P27="土",P27="日")</formula>
    </cfRule>
  </conditionalFormatting>
  <conditionalFormatting sqref="P28:AT28">
    <cfRule type="expression" dxfId="14" priority="8">
      <formula>OR(P27="土",P27="日")</formula>
    </cfRule>
  </conditionalFormatting>
  <conditionalFormatting sqref="P29:AT29">
    <cfRule type="expression" dxfId="13" priority="19">
      <formula>OR(P29="土",P29="日")</formula>
    </cfRule>
  </conditionalFormatting>
  <conditionalFormatting sqref="P30:AT30">
    <cfRule type="expression" dxfId="12" priority="7">
      <formula>OR(P29="土",P29="日")</formula>
    </cfRule>
  </conditionalFormatting>
  <conditionalFormatting sqref="P31:AT31">
    <cfRule type="expression" dxfId="11" priority="18">
      <formula>OR(P31="土",P31="日")</formula>
    </cfRule>
  </conditionalFormatting>
  <conditionalFormatting sqref="P32:AT32">
    <cfRule type="expression" dxfId="10" priority="6">
      <formula>OR(P31="土",P31="日")</formula>
    </cfRule>
  </conditionalFormatting>
  <conditionalFormatting sqref="P33:AT33">
    <cfRule type="expression" dxfId="9" priority="17">
      <formula>OR(P33="土",P33="日")</formula>
    </cfRule>
  </conditionalFormatting>
  <conditionalFormatting sqref="P34:AT34">
    <cfRule type="expression" dxfId="8" priority="5">
      <formula>OR(P33="土",P33="日")</formula>
    </cfRule>
  </conditionalFormatting>
  <conditionalFormatting sqref="P35:AT35">
    <cfRule type="expression" dxfId="7" priority="16">
      <formula>OR(P35="土",P35="日")</formula>
    </cfRule>
  </conditionalFormatting>
  <conditionalFormatting sqref="P36:AT36">
    <cfRule type="expression" dxfId="6" priority="4">
      <formula>OR(P35="土",P35="日")</formula>
    </cfRule>
  </conditionalFormatting>
  <conditionalFormatting sqref="P37:AT37">
    <cfRule type="expression" dxfId="5" priority="15">
      <formula>OR(P37="土",P37="日")</formula>
    </cfRule>
  </conditionalFormatting>
  <conditionalFormatting sqref="P38:AT38">
    <cfRule type="expression" dxfId="4" priority="3">
      <formula>OR(P37="土",P37="日")</formula>
    </cfRule>
  </conditionalFormatting>
  <conditionalFormatting sqref="P39:AT39">
    <cfRule type="expression" dxfId="3" priority="14">
      <formula>OR(P39="土",P39="日")</formula>
    </cfRule>
  </conditionalFormatting>
  <conditionalFormatting sqref="P40:AT40">
    <cfRule type="expression" dxfId="2" priority="2">
      <formula>OR(P39="土",P39="日")</formula>
    </cfRule>
  </conditionalFormatting>
  <conditionalFormatting sqref="P41:AT41">
    <cfRule type="expression" dxfId="1" priority="13">
      <formula>OR(P41="土",P41="日")</formula>
    </cfRule>
  </conditionalFormatting>
  <conditionalFormatting sqref="P42:AT42">
    <cfRule type="expression" dxfId="0" priority="1">
      <formula>OR(P41="土",P41="日")</formula>
    </cfRule>
  </conditionalFormatting>
  <dataValidations count="1">
    <dataValidation type="list" allowBlank="1" showInputMessage="1" showErrorMessage="1" sqref="P22:AT22 P20:AT20 P24:AT24 P26:AT26 P28:AT28 P30:AT30 P32:AT32 P34:AT34 P36:AT36 P38:AT38 P40:AT40 P42:AT42" xr:uid="{2E98CDF2-993B-4AF6-876A-9257B7A8D113}">
      <formula1>$J$52:$J$54</formula1>
    </dataValidation>
  </dataValidations>
  <printOptions horizontalCentered="1"/>
  <pageMargins left="0.39370078740157483" right="0.23622047244094491" top="0.86614173228346458" bottom="0.6692913385826772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　休日等取得計画・実績表</vt:lpstr>
      <vt:lpstr>別紙　休日等取得計画・実績表（記入例）</vt:lpstr>
      <vt:lpstr>別紙　休日等取得計画・実績表（記入例コメント入り）</vt:lpstr>
      <vt:lpstr>'別紙　休日等取得計画・実績表'!Print_Area</vt:lpstr>
      <vt:lpstr>'別紙　休日等取得計画・実績表（記入例）'!Print_Area</vt:lpstr>
      <vt:lpstr>'別紙　休日等取得計画・実績表（記入例コメント入り）'!Print_Area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水間　純平</cp:lastModifiedBy>
  <cp:lastPrinted>2026-06-17T09:05:23Z</cp:lastPrinted>
  <dcterms:created xsi:type="dcterms:W3CDTF">2020-12-22T00:13:34Z</dcterms:created>
  <dcterms:modified xsi:type="dcterms:W3CDTF">2026-06-26T05:01:33Z</dcterms:modified>
</cp:coreProperties>
</file>