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momo.pref.okayama.jp\統合共有\0812_選挙管理委員会事務局\２参院選\R07参院選\14_HP\02_ＨＰ掲載資料\04_６月１９日（不在者投票施設関係書類様式）\不投資料作成ツール\"/>
    </mc:Choice>
  </mc:AlternateContent>
  <bookViews>
    <workbookView xWindow="0" yWindow="0" windowWidth="15060" windowHeight="11595" tabRatio="881"/>
  </bookViews>
  <sheets>
    <sheet name="基本項目" sheetId="1" r:id="rId1"/>
    <sheet name="選挙人情報" sheetId="2" r:id="rId2"/>
    <sheet name="１　入所・入院者からの請求依頼書（選管への提出不要）" sheetId="4" r:id="rId3"/>
    <sheet name="２　請求書" sheetId="5" r:id="rId4"/>
    <sheet name="３　請求書別紙" sheetId="6" r:id="rId5"/>
    <sheet name="４　代理投票通知書" sheetId="7" r:id="rId6"/>
    <sheet name="５　代理投票仮投票" sheetId="10" r:id="rId7"/>
    <sheet name="６送致書" sheetId="8" r:id="rId8"/>
    <sheet name="７　経費請求書" sheetId="11" r:id="rId9"/>
    <sheet name="８　経費請求書別紙" sheetId="12" r:id="rId10"/>
    <sheet name="集計表" sheetId="13" r:id="rId11"/>
    <sheet name="コード表" sheetId="3" state="hidden" r:id="rId12"/>
  </sheets>
  <definedNames>
    <definedName name="_xlnm._FilterDatabase" localSheetId="1" hidden="1">選挙人情報!$A$1:$AH$161</definedName>
    <definedName name="_xlnm.Print_Area" localSheetId="2">'１　入所・入院者からの請求依頼書（選管への提出不要）'!$A$1:$AG$26</definedName>
    <definedName name="_xlnm.Print_Area" localSheetId="3">'２　請求書'!$A$4:$AC$39</definedName>
    <definedName name="_xlnm.Print_Area" localSheetId="4">'３　請求書別紙'!$C$1:$G$107</definedName>
    <definedName name="_xlnm.Print_Area" localSheetId="5">'４　代理投票通知書'!$A$3:$AE$30</definedName>
    <definedName name="_xlnm.Print_Area" localSheetId="6">'５　代理投票仮投票'!$A$1:$I$17</definedName>
    <definedName name="_xlnm.Print_Area" localSheetId="7">'６送致書'!$A$4:$AD$53</definedName>
    <definedName name="_xlnm.Print_Area" localSheetId="8">'７　経費請求書'!$A$2:$AH$74</definedName>
    <definedName name="_xlnm.Print_Area" localSheetId="9">'８　経費請求書別紙'!$C$1:$G$165</definedName>
    <definedName name="_xlnm.Print_Area" localSheetId="11">コード表!$A$1:$T$32</definedName>
    <definedName name="_xlnm.Print_Area" localSheetId="0">基本項目!$A$1:$M$36</definedName>
    <definedName name="_xlnm.Print_Area" localSheetId="10">集計表!$A$1:$AG$94</definedName>
    <definedName name="_xlnm.Print_Area" localSheetId="1">選挙人情報!$A$1:$R$101</definedName>
    <definedName name="_xlnm.Print_Titles" localSheetId="4">'３　請求書別紙'!$1:$5</definedName>
    <definedName name="_xlnm.Print_Titles" localSheetId="9">'８　経費請求書別紙'!$1:$5</definedName>
    <definedName name="_xlnm.Print_Titles" localSheetId="1">選挙人情報!$1:$1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2" l="1"/>
  <c r="R20" i="5" l="1"/>
  <c r="H5" i="10" l="1"/>
  <c r="D7" i="10"/>
  <c r="D5" i="10"/>
  <c r="M37" i="8" l="1"/>
  <c r="N37" i="8"/>
  <c r="I30" i="8"/>
  <c r="I31" i="8" l="1"/>
  <c r="AF22" i="13" l="1"/>
  <c r="AE22" i="13"/>
  <c r="AD22" i="13"/>
  <c r="AC22" i="13"/>
  <c r="AB22" i="13"/>
  <c r="AA22" i="13"/>
  <c r="Z22" i="13"/>
  <c r="Y22" i="13"/>
  <c r="X22" i="13"/>
  <c r="W22" i="13"/>
  <c r="V22" i="13"/>
  <c r="U22" i="13"/>
  <c r="T22" i="13"/>
  <c r="S22" i="13"/>
  <c r="R22" i="13"/>
  <c r="Q22" i="13"/>
  <c r="P22" i="13"/>
  <c r="O22" i="13"/>
  <c r="N22" i="13"/>
  <c r="M22" i="13"/>
  <c r="L22" i="13"/>
  <c r="K22" i="13"/>
  <c r="J22" i="13"/>
  <c r="I22" i="13"/>
  <c r="H22" i="13"/>
  <c r="G22" i="13"/>
  <c r="F22" i="13"/>
  <c r="E22" i="13"/>
  <c r="D22" i="13"/>
  <c r="C22" i="13"/>
  <c r="AG21" i="13"/>
  <c r="AG20" i="13"/>
  <c r="AG19" i="13"/>
  <c r="AG18" i="13"/>
  <c r="AG17" i="13"/>
  <c r="AG16" i="13"/>
  <c r="AG15" i="13"/>
  <c r="AG14" i="13"/>
  <c r="AG13" i="13"/>
  <c r="AG12" i="13"/>
  <c r="AG11" i="13"/>
  <c r="AG10" i="13"/>
  <c r="AG9" i="13"/>
  <c r="AG8" i="13"/>
  <c r="AG7" i="13"/>
  <c r="AG6" i="13"/>
  <c r="B5" i="13"/>
  <c r="AG22" i="13" l="1"/>
  <c r="R37" i="5"/>
  <c r="E105" i="6" l="1"/>
  <c r="E104" i="6"/>
  <c r="E103" i="6"/>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D105" i="6"/>
  <c r="D104" i="6"/>
  <c r="D103" i="6"/>
  <c r="D102" i="6"/>
  <c r="D101" i="6"/>
  <c r="D100" i="6"/>
  <c r="D99" i="6"/>
  <c r="D98" i="6"/>
  <c r="D97" i="6"/>
  <c r="D96" i="6"/>
  <c r="D95" i="6"/>
  <c r="D94" i="6"/>
  <c r="D93" i="6"/>
  <c r="D92" i="6"/>
  <c r="D91" i="6"/>
  <c r="D90" i="6"/>
  <c r="D89" i="6"/>
  <c r="D88" i="6"/>
  <c r="D87" i="6"/>
  <c r="D86" i="6"/>
  <c r="D85" i="6"/>
  <c r="D84" i="6"/>
  <c r="D83" i="6"/>
  <c r="D82" i="6"/>
  <c r="D81" i="6"/>
  <c r="D80" i="6"/>
  <c r="D79" i="6"/>
  <c r="D78" i="6"/>
  <c r="D77" i="6"/>
  <c r="D76" i="6"/>
  <c r="D75" i="6"/>
  <c r="D74" i="6"/>
  <c r="D73" i="6"/>
  <c r="D72" i="6"/>
  <c r="D71" i="6"/>
  <c r="D70" i="6"/>
  <c r="AD161" i="2" l="1"/>
  <c r="AD160" i="2"/>
  <c r="AD159" i="2"/>
  <c r="AD158" i="2"/>
  <c r="AD157" i="2"/>
  <c r="AD156" i="2"/>
  <c r="AD155" i="2"/>
  <c r="AD154" i="2"/>
  <c r="AD153" i="2"/>
  <c r="AD152" i="2"/>
  <c r="AD151" i="2"/>
  <c r="AD150" i="2"/>
  <c r="AD149" i="2"/>
  <c r="AD148" i="2"/>
  <c r="AD147" i="2"/>
  <c r="AD146" i="2"/>
  <c r="AD145" i="2"/>
  <c r="AD144" i="2"/>
  <c r="AD143" i="2"/>
  <c r="AD142" i="2"/>
  <c r="AD141" i="2"/>
  <c r="AD140" i="2"/>
  <c r="AD139" i="2"/>
  <c r="AD138" i="2"/>
  <c r="AD137" i="2"/>
  <c r="AD136" i="2"/>
  <c r="AD135" i="2"/>
  <c r="AD134" i="2"/>
  <c r="AD133" i="2"/>
  <c r="AD132" i="2"/>
  <c r="AD131" i="2"/>
  <c r="AD130" i="2"/>
  <c r="AD129" i="2"/>
  <c r="AD128" i="2"/>
  <c r="AD127" i="2"/>
  <c r="AD126" i="2"/>
  <c r="AD125" i="2"/>
  <c r="AD124" i="2"/>
  <c r="AD123" i="2"/>
  <c r="AD122" i="2"/>
  <c r="AD121" i="2"/>
  <c r="AD120" i="2"/>
  <c r="AD119" i="2"/>
  <c r="AD118" i="2"/>
  <c r="AD117" i="2"/>
  <c r="AD116" i="2"/>
  <c r="AD115" i="2"/>
  <c r="AD114" i="2"/>
  <c r="AD113" i="2"/>
  <c r="AD112" i="2"/>
  <c r="AD111" i="2"/>
  <c r="AD110" i="2"/>
  <c r="AD109" i="2"/>
  <c r="AD108" i="2"/>
  <c r="AD107" i="2"/>
  <c r="AD106" i="2"/>
  <c r="AD105" i="2"/>
  <c r="AD104" i="2"/>
  <c r="AD103" i="2"/>
  <c r="AD102" i="2"/>
  <c r="AD101" i="2"/>
  <c r="AD100" i="2"/>
  <c r="AD99" i="2"/>
  <c r="AD98" i="2"/>
  <c r="AD97" i="2"/>
  <c r="AD96" i="2"/>
  <c r="AD95" i="2"/>
  <c r="AD94" i="2"/>
  <c r="AD93" i="2"/>
  <c r="AD92" i="2"/>
  <c r="AD91" i="2"/>
  <c r="AD90" i="2"/>
  <c r="AD89" i="2"/>
  <c r="AD88" i="2"/>
  <c r="AD87" i="2"/>
  <c r="AD86" i="2"/>
  <c r="AD85" i="2"/>
  <c r="AD84" i="2"/>
  <c r="AD83" i="2"/>
  <c r="AD82" i="2"/>
  <c r="AD81" i="2"/>
  <c r="AD80" i="2"/>
  <c r="AD79" i="2"/>
  <c r="AD78" i="2"/>
  <c r="AD77" i="2"/>
  <c r="AD76" i="2"/>
  <c r="AD75" i="2"/>
  <c r="AD74" i="2"/>
  <c r="AD73" i="2"/>
  <c r="AD72" i="2"/>
  <c r="AD71" i="2"/>
  <c r="AD70" i="2"/>
  <c r="AD69" i="2"/>
  <c r="AD68" i="2"/>
  <c r="AD67" i="2"/>
  <c r="AD66" i="2"/>
  <c r="AD65" i="2"/>
  <c r="AD64" i="2"/>
  <c r="AD63" i="2"/>
  <c r="AD62" i="2"/>
  <c r="AD61" i="2"/>
  <c r="AD60" i="2"/>
  <c r="AD59" i="2"/>
  <c r="AD58" i="2"/>
  <c r="AD57" i="2"/>
  <c r="AD56" i="2"/>
  <c r="AD55" i="2"/>
  <c r="AD54" i="2"/>
  <c r="AD53" i="2"/>
  <c r="AD52" i="2"/>
  <c r="AD51" i="2"/>
  <c r="AD50" i="2"/>
  <c r="AD49" i="2"/>
  <c r="AD48" i="2"/>
  <c r="AD47" i="2"/>
  <c r="AD46" i="2"/>
  <c r="AD45" i="2"/>
  <c r="AD44" i="2"/>
  <c r="AD43" i="2"/>
  <c r="AD42" i="2"/>
  <c r="AD41" i="2"/>
  <c r="AD40" i="2"/>
  <c r="AD39" i="2"/>
  <c r="AD38" i="2"/>
  <c r="AD37" i="2"/>
  <c r="AD36" i="2"/>
  <c r="AD35" i="2"/>
  <c r="AD34" i="2"/>
  <c r="AD33" i="2"/>
  <c r="AD32" i="2"/>
  <c r="AD31" i="2"/>
  <c r="AD30" i="2"/>
  <c r="AD29" i="2"/>
  <c r="AD28" i="2"/>
  <c r="AD27" i="2"/>
  <c r="AD26" i="2"/>
  <c r="AD25" i="2"/>
  <c r="AD24" i="2"/>
  <c r="AD23" i="2"/>
  <c r="AD22" i="2"/>
  <c r="AD21" i="2"/>
  <c r="AD20" i="2"/>
  <c r="AD19" i="2"/>
  <c r="AD18" i="2"/>
  <c r="AD17" i="2"/>
  <c r="AD16" i="2"/>
  <c r="AD15" i="2"/>
  <c r="AD14" i="2"/>
  <c r="AD13" i="2"/>
  <c r="AD12" i="2"/>
  <c r="AD11" i="2"/>
  <c r="AD10" i="2"/>
  <c r="AD9" i="2"/>
  <c r="AD8" i="2"/>
  <c r="AD7" i="2"/>
  <c r="AD6" i="2"/>
  <c r="AD5" i="2"/>
  <c r="AD4" i="2"/>
  <c r="AD3" i="2"/>
  <c r="AD2" i="2"/>
  <c r="AB3" i="2"/>
  <c r="AG85" i="13" l="1"/>
  <c r="AG84" i="13"/>
  <c r="AG83" i="13"/>
  <c r="AG82" i="13"/>
  <c r="AG81" i="13"/>
  <c r="AG61" i="13"/>
  <c r="AG60" i="13"/>
  <c r="AG59" i="13"/>
  <c r="AG58" i="13"/>
  <c r="AG57" i="13"/>
  <c r="AG40" i="13"/>
  <c r="AG38" i="13"/>
  <c r="AG37" i="13"/>
  <c r="AG36" i="13"/>
  <c r="AG35" i="13"/>
  <c r="AG34" i="13"/>
  <c r="U5" i="2" l="1"/>
  <c r="Z2" i="2" l="1"/>
  <c r="A5"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52" i="12"/>
  <c r="F153" i="12"/>
  <c r="F154" i="12"/>
  <c r="F155" i="12"/>
  <c r="F156" i="12"/>
  <c r="F157" i="12"/>
  <c r="F158" i="12"/>
  <c r="F159" i="12"/>
  <c r="F160" i="12"/>
  <c r="F161" i="12"/>
  <c r="F162" i="12"/>
  <c r="F163" i="12"/>
  <c r="F164" i="12"/>
  <c r="F165" i="12"/>
  <c r="F6"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D160" i="12" l="1"/>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D143" i="12"/>
  <c r="D144" i="12"/>
  <c r="D145" i="12"/>
  <c r="D146" i="12"/>
  <c r="D147" i="12"/>
  <c r="D148" i="12"/>
  <c r="D149" i="12"/>
  <c r="D150" i="12"/>
  <c r="D151" i="12"/>
  <c r="D152" i="12"/>
  <c r="D153" i="12"/>
  <c r="D154" i="12"/>
  <c r="D155" i="12"/>
  <c r="D156" i="12"/>
  <c r="D157" i="12"/>
  <c r="D158" i="12"/>
  <c r="D159" i="12"/>
  <c r="D161" i="12"/>
  <c r="D162" i="12"/>
  <c r="D163" i="12"/>
  <c r="D164" i="12"/>
  <c r="D165" i="12"/>
  <c r="D7" i="12"/>
  <c r="D8" i="12"/>
  <c r="D9" i="12"/>
  <c r="D6" i="12"/>
  <c r="C14" i="11"/>
  <c r="Z46" i="8" l="1"/>
  <c r="Z37" i="8"/>
  <c r="Z38" i="8"/>
  <c r="AA38" i="8"/>
  <c r="Z39" i="8"/>
  <c r="AA39" i="8"/>
  <c r="Z40" i="8"/>
  <c r="AA40" i="8"/>
  <c r="Z41" i="8"/>
  <c r="AA41" i="8"/>
  <c r="Z42" i="8"/>
  <c r="AA42" i="8"/>
  <c r="Z43" i="8"/>
  <c r="AA43" i="8"/>
  <c r="Z44" i="8"/>
  <c r="AA44" i="8"/>
  <c r="Z45" i="8"/>
  <c r="AA45" i="8"/>
  <c r="AA46" i="8"/>
  <c r="AA37" i="8"/>
  <c r="M38" i="8"/>
  <c r="N38" i="8"/>
  <c r="M39" i="8"/>
  <c r="N39" i="8"/>
  <c r="M40" i="8"/>
  <c r="N40" i="8"/>
  <c r="M41" i="8"/>
  <c r="N41" i="8"/>
  <c r="M42" i="8"/>
  <c r="N42" i="8"/>
  <c r="M43" i="8"/>
  <c r="N43" i="8"/>
  <c r="M44" i="8"/>
  <c r="N44" i="8"/>
  <c r="M45" i="8"/>
  <c r="N45" i="8"/>
  <c r="M46" i="8"/>
  <c r="N46" i="8"/>
  <c r="C36" i="8"/>
  <c r="B36" i="8"/>
  <c r="AE2" i="2"/>
  <c r="O31" i="8"/>
  <c r="O30" i="8"/>
  <c r="B76" i="13"/>
  <c r="AF93" i="13"/>
  <c r="AE93" i="13"/>
  <c r="AD93" i="13"/>
  <c r="AC93" i="13"/>
  <c r="AB93" i="13"/>
  <c r="AA93" i="13"/>
  <c r="Z93" i="13"/>
  <c r="Y93" i="13"/>
  <c r="X93" i="13"/>
  <c r="W93" i="13"/>
  <c r="V93" i="13"/>
  <c r="U93" i="13"/>
  <c r="T93" i="13"/>
  <c r="S93" i="13"/>
  <c r="R93" i="13"/>
  <c r="Q93" i="13"/>
  <c r="P93" i="13"/>
  <c r="O93" i="13"/>
  <c r="N93" i="13"/>
  <c r="M93" i="13"/>
  <c r="L93" i="13"/>
  <c r="K93" i="13"/>
  <c r="J93" i="13"/>
  <c r="I93" i="13"/>
  <c r="H93" i="13"/>
  <c r="G93" i="13"/>
  <c r="F93" i="13"/>
  <c r="E93" i="13"/>
  <c r="D93" i="13"/>
  <c r="C93" i="13"/>
  <c r="AG92" i="13"/>
  <c r="AG91" i="13"/>
  <c r="AG90" i="13"/>
  <c r="AG89" i="13"/>
  <c r="AG88" i="13"/>
  <c r="AG87" i="13"/>
  <c r="AG86" i="13"/>
  <c r="AG80" i="13"/>
  <c r="AG79" i="13"/>
  <c r="AG78" i="13"/>
  <c r="AG77" i="13"/>
  <c r="B52" i="13"/>
  <c r="AC5" i="2"/>
  <c r="AC3" i="2"/>
  <c r="AC4"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2" i="2"/>
  <c r="AF69" i="13"/>
  <c r="AE69" i="13"/>
  <c r="AD69" i="13"/>
  <c r="AC69" i="13"/>
  <c r="AB69" i="13"/>
  <c r="AA69" i="13"/>
  <c r="Z69" i="13"/>
  <c r="Y69" i="13"/>
  <c r="X69" i="13"/>
  <c r="W69" i="13"/>
  <c r="V69" i="13"/>
  <c r="U69" i="13"/>
  <c r="T69" i="13"/>
  <c r="S69" i="13"/>
  <c r="R69" i="13"/>
  <c r="Q69" i="13"/>
  <c r="P69" i="13"/>
  <c r="O69" i="13"/>
  <c r="N69" i="13"/>
  <c r="M69" i="13"/>
  <c r="L69" i="13"/>
  <c r="K69" i="13"/>
  <c r="J69" i="13"/>
  <c r="I69" i="13"/>
  <c r="H69" i="13"/>
  <c r="G69" i="13"/>
  <c r="F69" i="13"/>
  <c r="E69" i="13"/>
  <c r="D69" i="13"/>
  <c r="C69" i="13"/>
  <c r="AG68" i="13"/>
  <c r="AG67" i="13"/>
  <c r="AG66" i="13"/>
  <c r="AG65" i="13"/>
  <c r="AG64" i="13"/>
  <c r="AG63" i="13"/>
  <c r="AG62" i="13"/>
  <c r="AG56" i="13"/>
  <c r="AG55" i="13"/>
  <c r="AG54" i="13"/>
  <c r="AG53" i="13"/>
  <c r="AB2" i="2"/>
  <c r="AA3" i="2"/>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2" i="2"/>
  <c r="Z3" i="2"/>
  <c r="AG3" i="2" s="1"/>
  <c r="Z4" i="2"/>
  <c r="AG4" i="2" s="1"/>
  <c r="Z5" i="2"/>
  <c r="AG5" i="2" s="1"/>
  <c r="Z6" i="2"/>
  <c r="AG6" i="2" s="1"/>
  <c r="Z7" i="2"/>
  <c r="AG7" i="2" s="1"/>
  <c r="Z8" i="2"/>
  <c r="AG8" i="2" s="1"/>
  <c r="Z9" i="2"/>
  <c r="AG9" i="2" s="1"/>
  <c r="Z10" i="2"/>
  <c r="AG10" i="2" s="1"/>
  <c r="Z11" i="2"/>
  <c r="AG11" i="2" s="1"/>
  <c r="Z12" i="2"/>
  <c r="AG12" i="2" s="1"/>
  <c r="Z13" i="2"/>
  <c r="AG13" i="2" s="1"/>
  <c r="Z14" i="2"/>
  <c r="AG14" i="2" s="1"/>
  <c r="Z15" i="2"/>
  <c r="AG15" i="2" s="1"/>
  <c r="Z16" i="2"/>
  <c r="AG16" i="2" s="1"/>
  <c r="Z17" i="2"/>
  <c r="AG17" i="2" s="1"/>
  <c r="Z18" i="2"/>
  <c r="AG18" i="2" s="1"/>
  <c r="Z19" i="2"/>
  <c r="AG19" i="2" s="1"/>
  <c r="Z20" i="2"/>
  <c r="AG20" i="2" s="1"/>
  <c r="Z21" i="2"/>
  <c r="AG21" i="2" s="1"/>
  <c r="Z22" i="2"/>
  <c r="AG22" i="2" s="1"/>
  <c r="Z23" i="2"/>
  <c r="AG23" i="2" s="1"/>
  <c r="Z24" i="2"/>
  <c r="AG24" i="2" s="1"/>
  <c r="Z25" i="2"/>
  <c r="AG25" i="2" s="1"/>
  <c r="Z26" i="2"/>
  <c r="AG26" i="2" s="1"/>
  <c r="Z27" i="2"/>
  <c r="AG27" i="2" s="1"/>
  <c r="Z28" i="2"/>
  <c r="AG28" i="2" s="1"/>
  <c r="Z29" i="2"/>
  <c r="AG29" i="2" s="1"/>
  <c r="Z30" i="2"/>
  <c r="AG30" i="2" s="1"/>
  <c r="Z31" i="2"/>
  <c r="AG31" i="2" s="1"/>
  <c r="Z32" i="2"/>
  <c r="AG32" i="2" s="1"/>
  <c r="Z33" i="2"/>
  <c r="AG33" i="2" s="1"/>
  <c r="Z34" i="2"/>
  <c r="AG34" i="2" s="1"/>
  <c r="Z35" i="2"/>
  <c r="AG35" i="2" s="1"/>
  <c r="Z36" i="2"/>
  <c r="AG36" i="2" s="1"/>
  <c r="Z37" i="2"/>
  <c r="AG37" i="2" s="1"/>
  <c r="Z38" i="2"/>
  <c r="AG38" i="2" s="1"/>
  <c r="Z39" i="2"/>
  <c r="AG39" i="2" s="1"/>
  <c r="Z40" i="2"/>
  <c r="AG40" i="2" s="1"/>
  <c r="Z41" i="2"/>
  <c r="AG41" i="2" s="1"/>
  <c r="Z42" i="2"/>
  <c r="AG42" i="2" s="1"/>
  <c r="Z43" i="2"/>
  <c r="AG43" i="2" s="1"/>
  <c r="Z44" i="2"/>
  <c r="AG44" i="2" s="1"/>
  <c r="Z45" i="2"/>
  <c r="AG45" i="2" s="1"/>
  <c r="Z46" i="2"/>
  <c r="AG46" i="2" s="1"/>
  <c r="Z47" i="2"/>
  <c r="AG47" i="2" s="1"/>
  <c r="Z48" i="2"/>
  <c r="AG48" i="2" s="1"/>
  <c r="Z49" i="2"/>
  <c r="AG49" i="2" s="1"/>
  <c r="Z50" i="2"/>
  <c r="AG50" i="2" s="1"/>
  <c r="Z51" i="2"/>
  <c r="AG51" i="2" s="1"/>
  <c r="Z52" i="2"/>
  <c r="AG52" i="2" s="1"/>
  <c r="Z53" i="2"/>
  <c r="AG53" i="2" s="1"/>
  <c r="Z54" i="2"/>
  <c r="AG54" i="2" s="1"/>
  <c r="Z55" i="2"/>
  <c r="AG55" i="2" s="1"/>
  <c r="Z56" i="2"/>
  <c r="AG56" i="2" s="1"/>
  <c r="Z57" i="2"/>
  <c r="AG57" i="2" s="1"/>
  <c r="Z58" i="2"/>
  <c r="AG58" i="2" s="1"/>
  <c r="Z59" i="2"/>
  <c r="AG59" i="2" s="1"/>
  <c r="Z60" i="2"/>
  <c r="AG60" i="2" s="1"/>
  <c r="Z61" i="2"/>
  <c r="AG61" i="2" s="1"/>
  <c r="Z62" i="2"/>
  <c r="AG62" i="2" s="1"/>
  <c r="Z63" i="2"/>
  <c r="AG63" i="2" s="1"/>
  <c r="Z64" i="2"/>
  <c r="AG64" i="2" s="1"/>
  <c r="Z65" i="2"/>
  <c r="AG65" i="2" s="1"/>
  <c r="Z66" i="2"/>
  <c r="AG66" i="2" s="1"/>
  <c r="Z67" i="2"/>
  <c r="AG67" i="2" s="1"/>
  <c r="Z68" i="2"/>
  <c r="AG68" i="2" s="1"/>
  <c r="Z69" i="2"/>
  <c r="AG69" i="2" s="1"/>
  <c r="Z70" i="2"/>
  <c r="AG70" i="2" s="1"/>
  <c r="Z71" i="2"/>
  <c r="AG71" i="2" s="1"/>
  <c r="Z72" i="2"/>
  <c r="AG72" i="2" s="1"/>
  <c r="Z73" i="2"/>
  <c r="AG73" i="2" s="1"/>
  <c r="Z74" i="2"/>
  <c r="AG74" i="2" s="1"/>
  <c r="Z75" i="2"/>
  <c r="AG75" i="2" s="1"/>
  <c r="Z76" i="2"/>
  <c r="AG76" i="2" s="1"/>
  <c r="Z77" i="2"/>
  <c r="AG77" i="2" s="1"/>
  <c r="Z78" i="2"/>
  <c r="AG78" i="2" s="1"/>
  <c r="Z79" i="2"/>
  <c r="AG79" i="2" s="1"/>
  <c r="Z80" i="2"/>
  <c r="AG80" i="2" s="1"/>
  <c r="Z81" i="2"/>
  <c r="AG81" i="2" s="1"/>
  <c r="Z82" i="2"/>
  <c r="AG82" i="2" s="1"/>
  <c r="Z83" i="2"/>
  <c r="AG83" i="2" s="1"/>
  <c r="Z84" i="2"/>
  <c r="AG84" i="2" s="1"/>
  <c r="Z85" i="2"/>
  <c r="AG85" i="2" s="1"/>
  <c r="Z86" i="2"/>
  <c r="AG86" i="2" s="1"/>
  <c r="Z87" i="2"/>
  <c r="AG87" i="2" s="1"/>
  <c r="Z88" i="2"/>
  <c r="AG88" i="2" s="1"/>
  <c r="Z89" i="2"/>
  <c r="AG89" i="2" s="1"/>
  <c r="Z90" i="2"/>
  <c r="AG90" i="2" s="1"/>
  <c r="Z91" i="2"/>
  <c r="AG91" i="2" s="1"/>
  <c r="Z92" i="2"/>
  <c r="AG92" i="2" s="1"/>
  <c r="Z93" i="2"/>
  <c r="AG93" i="2" s="1"/>
  <c r="Z94" i="2"/>
  <c r="AG94" i="2" s="1"/>
  <c r="Z95" i="2"/>
  <c r="AG95" i="2" s="1"/>
  <c r="Z96" i="2"/>
  <c r="AG96" i="2" s="1"/>
  <c r="Z97" i="2"/>
  <c r="AG97" i="2" s="1"/>
  <c r="Z98" i="2"/>
  <c r="AG98" i="2" s="1"/>
  <c r="Z99" i="2"/>
  <c r="AG99" i="2" s="1"/>
  <c r="Z100" i="2"/>
  <c r="AG100" i="2" s="1"/>
  <c r="Z101" i="2"/>
  <c r="AG101" i="2" s="1"/>
  <c r="Z102" i="2"/>
  <c r="AG102" i="2" s="1"/>
  <c r="Z103" i="2"/>
  <c r="AG103" i="2" s="1"/>
  <c r="Z104" i="2"/>
  <c r="AG104" i="2" s="1"/>
  <c r="Z105" i="2"/>
  <c r="AG105" i="2" s="1"/>
  <c r="Z106" i="2"/>
  <c r="AG106" i="2" s="1"/>
  <c r="Z107" i="2"/>
  <c r="AG107" i="2" s="1"/>
  <c r="Z108" i="2"/>
  <c r="AG108" i="2" s="1"/>
  <c r="Z109" i="2"/>
  <c r="AG109" i="2" s="1"/>
  <c r="Z110" i="2"/>
  <c r="AG110" i="2" s="1"/>
  <c r="Z111" i="2"/>
  <c r="AG111" i="2" s="1"/>
  <c r="Z112" i="2"/>
  <c r="AG112" i="2" s="1"/>
  <c r="Z113" i="2"/>
  <c r="AG113" i="2" s="1"/>
  <c r="Z114" i="2"/>
  <c r="AG114" i="2" s="1"/>
  <c r="Z115" i="2"/>
  <c r="AG115" i="2" s="1"/>
  <c r="Z116" i="2"/>
  <c r="AG116" i="2" s="1"/>
  <c r="Z117" i="2"/>
  <c r="AG117" i="2" s="1"/>
  <c r="Z118" i="2"/>
  <c r="AG118" i="2" s="1"/>
  <c r="Z119" i="2"/>
  <c r="AG119" i="2" s="1"/>
  <c r="Z120" i="2"/>
  <c r="AG120" i="2" s="1"/>
  <c r="Z121" i="2"/>
  <c r="AG121" i="2" s="1"/>
  <c r="Z122" i="2"/>
  <c r="AG122" i="2" s="1"/>
  <c r="Z123" i="2"/>
  <c r="AG123" i="2" s="1"/>
  <c r="Z124" i="2"/>
  <c r="AG124" i="2" s="1"/>
  <c r="Z125" i="2"/>
  <c r="AG125" i="2" s="1"/>
  <c r="Z126" i="2"/>
  <c r="AG126" i="2" s="1"/>
  <c r="Z127" i="2"/>
  <c r="AG127" i="2" s="1"/>
  <c r="Z128" i="2"/>
  <c r="AG128" i="2" s="1"/>
  <c r="Z129" i="2"/>
  <c r="AG129" i="2" s="1"/>
  <c r="Z130" i="2"/>
  <c r="AG130" i="2" s="1"/>
  <c r="Z131" i="2"/>
  <c r="AG131" i="2" s="1"/>
  <c r="Z132" i="2"/>
  <c r="AG132" i="2" s="1"/>
  <c r="Z133" i="2"/>
  <c r="AG133" i="2" s="1"/>
  <c r="Z134" i="2"/>
  <c r="AG134" i="2" s="1"/>
  <c r="Z135" i="2"/>
  <c r="AG135" i="2" s="1"/>
  <c r="Z136" i="2"/>
  <c r="AG136" i="2" s="1"/>
  <c r="Z137" i="2"/>
  <c r="AG137" i="2" s="1"/>
  <c r="Z138" i="2"/>
  <c r="AG138" i="2" s="1"/>
  <c r="Z139" i="2"/>
  <c r="AG139" i="2" s="1"/>
  <c r="Z140" i="2"/>
  <c r="AG140" i="2" s="1"/>
  <c r="Z141" i="2"/>
  <c r="AG141" i="2" s="1"/>
  <c r="Z142" i="2"/>
  <c r="AG142" i="2" s="1"/>
  <c r="Z143" i="2"/>
  <c r="AG143" i="2" s="1"/>
  <c r="Z144" i="2"/>
  <c r="AG144" i="2" s="1"/>
  <c r="Z145" i="2"/>
  <c r="AG145" i="2" s="1"/>
  <c r="Z146" i="2"/>
  <c r="AG146" i="2" s="1"/>
  <c r="Z147" i="2"/>
  <c r="AG147" i="2" s="1"/>
  <c r="Z148" i="2"/>
  <c r="AG148" i="2" s="1"/>
  <c r="Z149" i="2"/>
  <c r="AG149" i="2" s="1"/>
  <c r="Z150" i="2"/>
  <c r="AG150" i="2" s="1"/>
  <c r="Z151" i="2"/>
  <c r="AG151" i="2" s="1"/>
  <c r="Z152" i="2"/>
  <c r="AG152" i="2" s="1"/>
  <c r="Z153" i="2"/>
  <c r="AG153" i="2" s="1"/>
  <c r="Z154" i="2"/>
  <c r="AG154" i="2" s="1"/>
  <c r="Z155" i="2"/>
  <c r="AG155" i="2" s="1"/>
  <c r="Z156" i="2"/>
  <c r="AG156" i="2" s="1"/>
  <c r="Z157" i="2"/>
  <c r="AG157" i="2" s="1"/>
  <c r="Z158" i="2"/>
  <c r="AG158" i="2" s="1"/>
  <c r="Z159" i="2"/>
  <c r="AG159" i="2" s="1"/>
  <c r="Z160" i="2"/>
  <c r="AG160" i="2" s="1"/>
  <c r="Z161" i="2"/>
  <c r="AG161" i="2" s="1"/>
  <c r="AF161" i="2" l="1"/>
  <c r="AF157" i="2"/>
  <c r="AF153" i="2"/>
  <c r="AF149" i="2"/>
  <c r="AF145" i="2"/>
  <c r="AF141" i="2"/>
  <c r="AF137" i="2"/>
  <c r="AF133" i="2"/>
  <c r="AF129" i="2"/>
  <c r="AF125" i="2"/>
  <c r="AF121" i="2"/>
  <c r="AF117" i="2"/>
  <c r="AF113" i="2"/>
  <c r="AF109" i="2"/>
  <c r="AF105" i="2"/>
  <c r="AF101" i="2"/>
  <c r="AF97" i="2"/>
  <c r="AF93" i="2"/>
  <c r="AF89" i="2"/>
  <c r="AF85" i="2"/>
  <c r="AF81" i="2"/>
  <c r="AF77" i="2"/>
  <c r="AF73" i="2"/>
  <c r="AF69" i="2"/>
  <c r="AF65" i="2"/>
  <c r="AF61" i="2"/>
  <c r="AF57" i="2"/>
  <c r="AF53" i="2"/>
  <c r="AF49" i="2"/>
  <c r="AF45" i="2"/>
  <c r="AF41" i="2"/>
  <c r="AF37" i="2"/>
  <c r="AF33" i="2"/>
  <c r="AF29" i="2"/>
  <c r="AF25" i="2"/>
  <c r="AF21" i="2"/>
  <c r="AF17" i="2"/>
  <c r="AF13" i="2"/>
  <c r="AF9" i="2"/>
  <c r="AF5" i="2"/>
  <c r="AF150" i="2"/>
  <c r="AF142" i="2"/>
  <c r="AF130" i="2"/>
  <c r="AF122" i="2"/>
  <c r="AF102" i="2"/>
  <c r="AF90" i="2"/>
  <c r="AF78" i="2"/>
  <c r="AF66" i="2"/>
  <c r="AF54" i="2"/>
  <c r="AF46" i="2"/>
  <c r="AF30" i="2"/>
  <c r="AF18" i="2"/>
  <c r="AF6" i="2"/>
  <c r="AF160" i="2"/>
  <c r="AF156" i="2"/>
  <c r="AF152" i="2"/>
  <c r="AF148" i="2"/>
  <c r="AF144" i="2"/>
  <c r="AF140" i="2"/>
  <c r="AF136" i="2"/>
  <c r="AF132" i="2"/>
  <c r="AF128" i="2"/>
  <c r="AF124" i="2"/>
  <c r="AF120" i="2"/>
  <c r="AF116" i="2"/>
  <c r="AF112" i="2"/>
  <c r="AF108" i="2"/>
  <c r="AF104" i="2"/>
  <c r="AF100" i="2"/>
  <c r="AF96" i="2"/>
  <c r="AF92" i="2"/>
  <c r="AF88" i="2"/>
  <c r="AF84" i="2"/>
  <c r="AF80" i="2"/>
  <c r="AF76" i="2"/>
  <c r="AF72" i="2"/>
  <c r="AF68" i="2"/>
  <c r="AF64" i="2"/>
  <c r="AF60" i="2"/>
  <c r="AF56" i="2"/>
  <c r="AF52" i="2"/>
  <c r="AF48" i="2"/>
  <c r="AF44" i="2"/>
  <c r="AF40" i="2"/>
  <c r="AF36" i="2"/>
  <c r="AF32" i="2"/>
  <c r="AF28" i="2"/>
  <c r="AF24" i="2"/>
  <c r="AF20" i="2"/>
  <c r="AF16" i="2"/>
  <c r="AF12" i="2"/>
  <c r="AF8" i="2"/>
  <c r="AF4" i="2"/>
  <c r="AF154" i="2"/>
  <c r="AF138" i="2"/>
  <c r="AF134" i="2"/>
  <c r="AF118" i="2"/>
  <c r="AF106" i="2"/>
  <c r="AF98" i="2"/>
  <c r="AF86" i="2"/>
  <c r="AF74" i="2"/>
  <c r="AF58" i="2"/>
  <c r="AF42" i="2"/>
  <c r="AF34" i="2"/>
  <c r="AF22" i="2"/>
  <c r="AF14" i="2"/>
  <c r="AF2" i="2"/>
  <c r="AF159" i="2"/>
  <c r="AF155" i="2"/>
  <c r="AF151" i="2"/>
  <c r="AF147" i="2"/>
  <c r="AF143" i="2"/>
  <c r="AF139" i="2"/>
  <c r="AF135" i="2"/>
  <c r="AF131" i="2"/>
  <c r="AF127" i="2"/>
  <c r="AF123" i="2"/>
  <c r="AF119" i="2"/>
  <c r="AF115" i="2"/>
  <c r="AF111" i="2"/>
  <c r="AF107" i="2"/>
  <c r="AF103" i="2"/>
  <c r="AF99" i="2"/>
  <c r="AF95" i="2"/>
  <c r="AF91" i="2"/>
  <c r="AF87" i="2"/>
  <c r="AF83" i="2"/>
  <c r="AF79" i="2"/>
  <c r="AF75" i="2"/>
  <c r="AF71" i="2"/>
  <c r="AF67" i="2"/>
  <c r="AF63" i="2"/>
  <c r="AF59" i="2"/>
  <c r="AF55" i="2"/>
  <c r="AF51" i="2"/>
  <c r="AF47" i="2"/>
  <c r="AF43" i="2"/>
  <c r="AF39" i="2"/>
  <c r="AF35" i="2"/>
  <c r="AF31" i="2"/>
  <c r="AF27" i="2"/>
  <c r="AF23" i="2"/>
  <c r="AF19" i="2"/>
  <c r="AF15" i="2"/>
  <c r="AF11" i="2"/>
  <c r="AF7" i="2"/>
  <c r="AF3" i="2"/>
  <c r="AF158" i="2"/>
  <c r="AF146" i="2"/>
  <c r="AF126" i="2"/>
  <c r="AF114" i="2"/>
  <c r="AF110" i="2"/>
  <c r="AF94" i="2"/>
  <c r="AF82" i="2"/>
  <c r="AF70" i="2"/>
  <c r="AF62" i="2"/>
  <c r="AF50" i="2"/>
  <c r="AF38" i="2"/>
  <c r="AF26" i="2"/>
  <c r="AF10" i="2"/>
  <c r="AG2" i="2"/>
  <c r="AH4" i="2" s="1"/>
  <c r="AE5" i="2"/>
  <c r="AE3" i="2"/>
  <c r="AE4" i="2"/>
  <c r="AH3" i="2"/>
  <c r="AE6" i="2"/>
  <c r="AE158" i="2"/>
  <c r="AE146" i="2"/>
  <c r="AE134" i="2"/>
  <c r="AE126" i="2"/>
  <c r="AE118" i="2"/>
  <c r="AE110" i="2"/>
  <c r="AE106" i="2"/>
  <c r="AE98" i="2"/>
  <c r="AE94" i="2"/>
  <c r="AE90" i="2"/>
  <c r="AE86" i="2"/>
  <c r="AE82" i="2"/>
  <c r="AE78" i="2"/>
  <c r="AE74" i="2"/>
  <c r="AE62" i="2"/>
  <c r="AE50" i="2"/>
  <c r="AE38" i="2"/>
  <c r="AE26" i="2"/>
  <c r="AE18" i="2"/>
  <c r="AE157" i="2"/>
  <c r="AE149" i="2"/>
  <c r="AE137" i="2"/>
  <c r="AE129" i="2"/>
  <c r="AE121" i="2"/>
  <c r="AE113" i="2"/>
  <c r="AE101" i="2"/>
  <c r="AE93" i="2"/>
  <c r="AE85" i="2"/>
  <c r="AE69" i="2"/>
  <c r="AE61" i="2"/>
  <c r="AE57" i="2"/>
  <c r="AE53" i="2"/>
  <c r="AE49" i="2"/>
  <c r="AE45" i="2"/>
  <c r="AE41" i="2"/>
  <c r="AE37" i="2"/>
  <c r="AE33" i="2"/>
  <c r="AE29" i="2"/>
  <c r="AE25" i="2"/>
  <c r="AE21" i="2"/>
  <c r="AE17" i="2"/>
  <c r="AE13" i="2"/>
  <c r="AE9" i="2"/>
  <c r="AE142" i="2"/>
  <c r="AE70" i="2"/>
  <c r="AE58" i="2"/>
  <c r="AE42" i="2"/>
  <c r="AE30" i="2"/>
  <c r="AE10" i="2"/>
  <c r="AE161" i="2"/>
  <c r="AE153" i="2"/>
  <c r="AE145" i="2"/>
  <c r="AE141" i="2"/>
  <c r="AE133" i="2"/>
  <c r="AE125" i="2"/>
  <c r="AE117" i="2"/>
  <c r="AE109" i="2"/>
  <c r="AE105" i="2"/>
  <c r="AE97" i="2"/>
  <c r="AE89" i="2"/>
  <c r="AE81" i="2"/>
  <c r="AE77" i="2"/>
  <c r="AE65" i="2"/>
  <c r="AE160" i="2"/>
  <c r="AE156" i="2"/>
  <c r="AE152" i="2"/>
  <c r="AE148" i="2"/>
  <c r="AE144" i="2"/>
  <c r="AE140" i="2"/>
  <c r="AE136" i="2"/>
  <c r="AE132" i="2"/>
  <c r="AE128" i="2"/>
  <c r="AE124" i="2"/>
  <c r="AE120" i="2"/>
  <c r="AE116" i="2"/>
  <c r="AE112" i="2"/>
  <c r="AE108" i="2"/>
  <c r="AE104" i="2"/>
  <c r="AE100" i="2"/>
  <c r="AE96" i="2"/>
  <c r="AE92" i="2"/>
  <c r="AE88" i="2"/>
  <c r="AE84" i="2"/>
  <c r="AE80" i="2"/>
  <c r="AE76" i="2"/>
  <c r="AE72" i="2"/>
  <c r="AE68" i="2"/>
  <c r="AE64" i="2"/>
  <c r="AE60" i="2"/>
  <c r="AE56" i="2"/>
  <c r="AE52" i="2"/>
  <c r="AE48" i="2"/>
  <c r="AE44" i="2"/>
  <c r="AE40" i="2"/>
  <c r="AE36" i="2"/>
  <c r="AE32" i="2"/>
  <c r="AE28" i="2"/>
  <c r="AE24" i="2"/>
  <c r="AE20" i="2"/>
  <c r="AE16" i="2"/>
  <c r="AE12" i="2"/>
  <c r="AE8" i="2"/>
  <c r="AE154" i="2"/>
  <c r="AE150" i="2"/>
  <c r="AE138" i="2"/>
  <c r="AE130" i="2"/>
  <c r="AE122" i="2"/>
  <c r="AE114" i="2"/>
  <c r="AE102" i="2"/>
  <c r="AE66" i="2"/>
  <c r="AE54" i="2"/>
  <c r="AE46" i="2"/>
  <c r="AE34" i="2"/>
  <c r="AE22" i="2"/>
  <c r="AE14" i="2"/>
  <c r="AE73" i="2"/>
  <c r="AE159" i="2"/>
  <c r="AE155" i="2"/>
  <c r="AE151" i="2"/>
  <c r="AE147" i="2"/>
  <c r="AE143" i="2"/>
  <c r="AE139" i="2"/>
  <c r="AE135" i="2"/>
  <c r="AE131" i="2"/>
  <c r="AE127" i="2"/>
  <c r="AE123" i="2"/>
  <c r="AE119" i="2"/>
  <c r="AE115" i="2"/>
  <c r="AE111" i="2"/>
  <c r="AE107" i="2"/>
  <c r="AE103" i="2"/>
  <c r="AE99" i="2"/>
  <c r="AE95" i="2"/>
  <c r="AE91" i="2"/>
  <c r="AE87" i="2"/>
  <c r="AE83" i="2"/>
  <c r="AE79" i="2"/>
  <c r="AE75" i="2"/>
  <c r="AE71" i="2"/>
  <c r="AE67" i="2"/>
  <c r="AE63" i="2"/>
  <c r="AE59" i="2"/>
  <c r="AE55" i="2"/>
  <c r="AE51" i="2"/>
  <c r="AE47" i="2"/>
  <c r="AE43" i="2"/>
  <c r="AE39" i="2"/>
  <c r="AE35" i="2"/>
  <c r="AE31" i="2"/>
  <c r="AE27" i="2"/>
  <c r="AE23" i="2"/>
  <c r="AE19" i="2"/>
  <c r="AE15" i="2"/>
  <c r="AE11" i="2"/>
  <c r="AE7" i="2"/>
  <c r="AG93" i="13"/>
  <c r="AG69" i="13"/>
  <c r="AB105" i="2"/>
  <c r="AH2" i="2" l="1"/>
  <c r="AH7" i="2"/>
  <c r="AH6" i="2"/>
  <c r="AH5" i="2"/>
  <c r="AH8" i="2"/>
  <c r="O4" i="11"/>
  <c r="C8" i="5"/>
  <c r="G8" i="6"/>
  <c r="G7" i="6"/>
  <c r="U31" i="8" l="1"/>
  <c r="U3" i="7"/>
  <c r="AF36" i="5" l="1"/>
  <c r="R35" i="5" l="1"/>
  <c r="F69" i="6" l="1"/>
  <c r="G69" i="6"/>
  <c r="V31" i="2"/>
  <c r="V32" i="2"/>
  <c r="V33" i="2"/>
  <c r="V34" i="2"/>
  <c r="V35" i="2"/>
  <c r="V36" i="2"/>
  <c r="V37" i="2"/>
  <c r="V38" i="2"/>
  <c r="V39" i="2"/>
  <c r="V40" i="2"/>
  <c r="V41" i="2"/>
  <c r="V42" i="2"/>
  <c r="V2" i="2"/>
  <c r="V3" i="2"/>
  <c r="V4" i="2"/>
  <c r="V5" i="2"/>
  <c r="V6" i="2"/>
  <c r="V7" i="2"/>
  <c r="V8" i="2"/>
  <c r="V9" i="2"/>
  <c r="V10" i="2"/>
  <c r="V11" i="2"/>
  <c r="V12" i="2"/>
  <c r="V13" i="2"/>
  <c r="V14" i="2"/>
  <c r="V15" i="2"/>
  <c r="V16" i="2"/>
  <c r="V17" i="2"/>
  <c r="V18" i="2"/>
  <c r="V19" i="2"/>
  <c r="V20" i="2"/>
  <c r="V21" i="2"/>
  <c r="V22" i="2"/>
  <c r="V23" i="2"/>
  <c r="V24" i="2"/>
  <c r="V25" i="2"/>
  <c r="V26" i="2"/>
  <c r="V27" i="2"/>
  <c r="V28" i="2"/>
  <c r="V29" i="2"/>
  <c r="V30"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W73" i="2" s="1"/>
  <c r="V74" i="2"/>
  <c r="W74" i="2" s="1"/>
  <c r="V75" i="2"/>
  <c r="W75" i="2" s="1"/>
  <c r="V76" i="2"/>
  <c r="W76" i="2" s="1"/>
  <c r="V77" i="2"/>
  <c r="W77" i="2" s="1"/>
  <c r="V78" i="2"/>
  <c r="W78" i="2" s="1"/>
  <c r="V79" i="2"/>
  <c r="W79" i="2" s="1"/>
  <c r="V80" i="2"/>
  <c r="W80" i="2" s="1"/>
  <c r="V81" i="2"/>
  <c r="W81" i="2" s="1"/>
  <c r="V82" i="2"/>
  <c r="W82" i="2" s="1"/>
  <c r="V83" i="2"/>
  <c r="W83" i="2" s="1"/>
  <c r="V84" i="2"/>
  <c r="W84" i="2" s="1"/>
  <c r="V85" i="2"/>
  <c r="W85" i="2" s="1"/>
  <c r="V86" i="2"/>
  <c r="W86" i="2" s="1"/>
  <c r="V87" i="2"/>
  <c r="W87" i="2" s="1"/>
  <c r="V88" i="2"/>
  <c r="W88" i="2" s="1"/>
  <c r="V89" i="2"/>
  <c r="W89" i="2" s="1"/>
  <c r="V90" i="2"/>
  <c r="W90" i="2" s="1"/>
  <c r="V91" i="2"/>
  <c r="W91" i="2" s="1"/>
  <c r="V92" i="2"/>
  <c r="W92" i="2" s="1"/>
  <c r="V93" i="2"/>
  <c r="W93" i="2" s="1"/>
  <c r="V94" i="2"/>
  <c r="W94" i="2" s="1"/>
  <c r="V95" i="2"/>
  <c r="W95" i="2" s="1"/>
  <c r="V96" i="2"/>
  <c r="W96" i="2" s="1"/>
  <c r="V97" i="2"/>
  <c r="W97" i="2" s="1"/>
  <c r="V98" i="2"/>
  <c r="W98" i="2" s="1"/>
  <c r="V99" i="2"/>
  <c r="W99" i="2" s="1"/>
  <c r="V100" i="2"/>
  <c r="W100" i="2" s="1"/>
  <c r="V101" i="2"/>
  <c r="W101" i="2" s="1"/>
  <c r="V102" i="2"/>
  <c r="W102" i="2" s="1"/>
  <c r="V103" i="2"/>
  <c r="W103" i="2" s="1"/>
  <c r="V104" i="2"/>
  <c r="W104" i="2" s="1"/>
  <c r="V105" i="2"/>
  <c r="W105" i="2" s="1"/>
  <c r="V106" i="2"/>
  <c r="W106" i="2" s="1"/>
  <c r="V107" i="2"/>
  <c r="W107" i="2" s="1"/>
  <c r="V108" i="2"/>
  <c r="W108" i="2" s="1"/>
  <c r="V109" i="2"/>
  <c r="W109" i="2" s="1"/>
  <c r="V110" i="2"/>
  <c r="W110" i="2" s="1"/>
  <c r="V111" i="2"/>
  <c r="W111" i="2" s="1"/>
  <c r="V112" i="2"/>
  <c r="W112" i="2" s="1"/>
  <c r="V113" i="2"/>
  <c r="W113" i="2" s="1"/>
  <c r="V114" i="2"/>
  <c r="W114" i="2" s="1"/>
  <c r="V115" i="2"/>
  <c r="W115" i="2" s="1"/>
  <c r="V116" i="2"/>
  <c r="W116" i="2" s="1"/>
  <c r="V117" i="2"/>
  <c r="W117" i="2" s="1"/>
  <c r="V118" i="2"/>
  <c r="W118" i="2" s="1"/>
  <c r="V119" i="2"/>
  <c r="W119" i="2" s="1"/>
  <c r="V120" i="2"/>
  <c r="W120" i="2" s="1"/>
  <c r="V121" i="2"/>
  <c r="W121" i="2" s="1"/>
  <c r="V122" i="2"/>
  <c r="W122" i="2" s="1"/>
  <c r="V123" i="2"/>
  <c r="W123" i="2" s="1"/>
  <c r="V124" i="2"/>
  <c r="W124" i="2" s="1"/>
  <c r="V125" i="2"/>
  <c r="W125" i="2" s="1"/>
  <c r="V126" i="2"/>
  <c r="W126" i="2" s="1"/>
  <c r="V127" i="2"/>
  <c r="W127" i="2" s="1"/>
  <c r="V128" i="2"/>
  <c r="W128" i="2" s="1"/>
  <c r="V129" i="2"/>
  <c r="W129" i="2" s="1"/>
  <c r="V130" i="2"/>
  <c r="W130" i="2" s="1"/>
  <c r="V131" i="2"/>
  <c r="W131" i="2" s="1"/>
  <c r="V132" i="2"/>
  <c r="W132" i="2" s="1"/>
  <c r="V133" i="2"/>
  <c r="W133" i="2" s="1"/>
  <c r="V134" i="2"/>
  <c r="W134" i="2" s="1"/>
  <c r="V135" i="2"/>
  <c r="W135" i="2" s="1"/>
  <c r="V136" i="2"/>
  <c r="W136" i="2" s="1"/>
  <c r="V137" i="2"/>
  <c r="W137" i="2" s="1"/>
  <c r="V138" i="2"/>
  <c r="W138" i="2" s="1"/>
  <c r="V139" i="2"/>
  <c r="W139" i="2" s="1"/>
  <c r="V140" i="2"/>
  <c r="W140" i="2" s="1"/>
  <c r="V141" i="2"/>
  <c r="W141" i="2" s="1"/>
  <c r="V142" i="2"/>
  <c r="W142" i="2" s="1"/>
  <c r="V143" i="2"/>
  <c r="W143" i="2" s="1"/>
  <c r="V144" i="2"/>
  <c r="W144" i="2" s="1"/>
  <c r="V145" i="2"/>
  <c r="W145" i="2" s="1"/>
  <c r="V146" i="2"/>
  <c r="W146" i="2" s="1"/>
  <c r="V147" i="2"/>
  <c r="W147" i="2" s="1"/>
  <c r="V148" i="2"/>
  <c r="W148" i="2" s="1"/>
  <c r="V149" i="2"/>
  <c r="W149" i="2" s="1"/>
  <c r="V150" i="2"/>
  <c r="W150" i="2" s="1"/>
  <c r="V151" i="2"/>
  <c r="W151" i="2" s="1"/>
  <c r="V152" i="2"/>
  <c r="W152" i="2" s="1"/>
  <c r="V153" i="2"/>
  <c r="W153" i="2" s="1"/>
  <c r="V154" i="2"/>
  <c r="W154" i="2" s="1"/>
  <c r="V155" i="2"/>
  <c r="W155" i="2" s="1"/>
  <c r="V156" i="2"/>
  <c r="W156" i="2" s="1"/>
  <c r="V157" i="2"/>
  <c r="W157" i="2" s="1"/>
  <c r="V158" i="2"/>
  <c r="W158" i="2" s="1"/>
  <c r="V159" i="2"/>
  <c r="W159" i="2" s="1"/>
  <c r="V160" i="2"/>
  <c r="W160" i="2" s="1"/>
  <c r="V161" i="2"/>
  <c r="W161" i="2" s="1"/>
  <c r="G55" i="6"/>
  <c r="G105" i="6"/>
  <c r="F105" i="6"/>
  <c r="G104" i="6"/>
  <c r="F104" i="6"/>
  <c r="G103" i="6"/>
  <c r="F103" i="6"/>
  <c r="G102" i="6"/>
  <c r="F102" i="6"/>
  <c r="G101" i="6"/>
  <c r="F101" i="6"/>
  <c r="G100" i="6"/>
  <c r="F100" i="6"/>
  <c r="G99" i="6"/>
  <c r="F99" i="6"/>
  <c r="G98" i="6"/>
  <c r="F98" i="6"/>
  <c r="G97" i="6"/>
  <c r="F97" i="6"/>
  <c r="G96" i="6"/>
  <c r="F96" i="6"/>
  <c r="G95" i="6"/>
  <c r="F95" i="6"/>
  <c r="G94" i="6"/>
  <c r="F94" i="6"/>
  <c r="G93" i="6"/>
  <c r="F93" i="6"/>
  <c r="G92" i="6"/>
  <c r="F92" i="6"/>
  <c r="G91" i="6"/>
  <c r="F91" i="6"/>
  <c r="G90" i="6"/>
  <c r="F90" i="6"/>
  <c r="G89" i="6"/>
  <c r="F89" i="6"/>
  <c r="G88" i="6"/>
  <c r="F88" i="6"/>
  <c r="G87" i="6"/>
  <c r="F87" i="6"/>
  <c r="G86" i="6"/>
  <c r="F86" i="6"/>
  <c r="G85" i="6"/>
  <c r="F85" i="6"/>
  <c r="G84" i="6"/>
  <c r="F84" i="6"/>
  <c r="G83" i="6"/>
  <c r="F83" i="6"/>
  <c r="G82" i="6"/>
  <c r="F82" i="6"/>
  <c r="G81" i="6"/>
  <c r="F81" i="6"/>
  <c r="G80" i="6"/>
  <c r="F80" i="6"/>
  <c r="G79" i="6"/>
  <c r="F79" i="6"/>
  <c r="G78" i="6"/>
  <c r="F78" i="6"/>
  <c r="G77" i="6"/>
  <c r="F77" i="6"/>
  <c r="G76" i="6"/>
  <c r="F76" i="6"/>
  <c r="G75" i="6"/>
  <c r="F75" i="6"/>
  <c r="G74" i="6"/>
  <c r="F74" i="6"/>
  <c r="G73" i="6"/>
  <c r="F73" i="6"/>
  <c r="G72" i="6"/>
  <c r="F72" i="6"/>
  <c r="G71" i="6"/>
  <c r="F71" i="6"/>
  <c r="G70" i="6"/>
  <c r="F70" i="6"/>
  <c r="G68" i="6"/>
  <c r="F68" i="6"/>
  <c r="G67" i="6"/>
  <c r="F67" i="6"/>
  <c r="G66" i="6"/>
  <c r="F66" i="6"/>
  <c r="G65" i="6"/>
  <c r="F65" i="6"/>
  <c r="G64" i="6"/>
  <c r="F64" i="6"/>
  <c r="G63" i="6"/>
  <c r="F63" i="6"/>
  <c r="G62" i="6"/>
  <c r="F62" i="6"/>
  <c r="G61" i="6"/>
  <c r="F61" i="6"/>
  <c r="G60" i="6"/>
  <c r="F60" i="6"/>
  <c r="G59" i="6"/>
  <c r="F59" i="6"/>
  <c r="G58" i="6"/>
  <c r="F58" i="6"/>
  <c r="G57" i="6"/>
  <c r="F57" i="6"/>
  <c r="G56" i="6"/>
  <c r="F56" i="6"/>
  <c r="F55" i="6"/>
  <c r="G54" i="6"/>
  <c r="F54" i="6"/>
  <c r="G53" i="6"/>
  <c r="F53" i="6"/>
  <c r="G52" i="6"/>
  <c r="F52" i="6"/>
  <c r="G51" i="6"/>
  <c r="F51" i="6"/>
  <c r="G50" i="6"/>
  <c r="F50" i="6"/>
  <c r="G49" i="6"/>
  <c r="F49" i="6"/>
  <c r="G48" i="6"/>
  <c r="F48" i="6"/>
  <c r="G47" i="6"/>
  <c r="F47" i="6"/>
  <c r="G46" i="6"/>
  <c r="F46" i="6"/>
  <c r="G45" i="6"/>
  <c r="F45" i="6"/>
  <c r="G44" i="6"/>
  <c r="F44" i="6"/>
  <c r="G43" i="6"/>
  <c r="F43" i="6"/>
  <c r="G42" i="6"/>
  <c r="F42" i="6"/>
  <c r="G41" i="6"/>
  <c r="F41" i="6"/>
  <c r="G40" i="6"/>
  <c r="F40" i="6"/>
  <c r="G39" i="6"/>
  <c r="F39" i="6"/>
  <c r="G38" i="6"/>
  <c r="F38" i="6"/>
  <c r="G37" i="6"/>
  <c r="F37" i="6"/>
  <c r="G36" i="6"/>
  <c r="F36" i="6"/>
  <c r="B5" i="6"/>
  <c r="W3" i="2" l="1"/>
  <c r="W6" i="2"/>
  <c r="W2" i="2"/>
  <c r="W69" i="2"/>
  <c r="W65" i="2"/>
  <c r="W9" i="2"/>
  <c r="W7" i="2"/>
  <c r="W4" i="2"/>
  <c r="W57" i="2"/>
  <c r="W49" i="2"/>
  <c r="W29" i="2"/>
  <c r="W25" i="2"/>
  <c r="W21" i="2"/>
  <c r="W17" i="2"/>
  <c r="W13" i="2"/>
  <c r="W42" i="2"/>
  <c r="W38" i="2"/>
  <c r="W34" i="2"/>
  <c r="W28" i="2"/>
  <c r="W20" i="2"/>
  <c r="W12" i="2"/>
  <c r="W8" i="2"/>
  <c r="W41" i="2"/>
  <c r="W37" i="2"/>
  <c r="W33" i="2"/>
  <c r="W61" i="2"/>
  <c r="W53" i="2"/>
  <c r="W45" i="2"/>
  <c r="W24" i="2"/>
  <c r="W16" i="2"/>
  <c r="W70" i="2"/>
  <c r="W66" i="2"/>
  <c r="W62" i="2"/>
  <c r="W58" i="2"/>
  <c r="W54" i="2"/>
  <c r="W50" i="2"/>
  <c r="W46" i="2"/>
  <c r="W30" i="2"/>
  <c r="W26" i="2"/>
  <c r="W22" i="2"/>
  <c r="W18" i="2"/>
  <c r="W14" i="2"/>
  <c r="W10" i="2"/>
  <c r="W39" i="2"/>
  <c r="W35" i="2"/>
  <c r="W31" i="2"/>
  <c r="W71" i="2"/>
  <c r="W5" i="2"/>
  <c r="W72" i="2"/>
  <c r="W68" i="2"/>
  <c r="W64" i="2"/>
  <c r="W60" i="2"/>
  <c r="W56" i="2"/>
  <c r="W52" i="2"/>
  <c r="W48" i="2"/>
  <c r="W44" i="2"/>
  <c r="W40" i="2"/>
  <c r="W36" i="2"/>
  <c r="W32" i="2"/>
  <c r="W67" i="2"/>
  <c r="W63" i="2"/>
  <c r="W59" i="2"/>
  <c r="W55" i="2"/>
  <c r="W51" i="2"/>
  <c r="W47" i="2"/>
  <c r="W43" i="2"/>
  <c r="W27" i="2"/>
  <c r="W23" i="2"/>
  <c r="W19" i="2"/>
  <c r="W15" i="2"/>
  <c r="W11" i="2"/>
  <c r="T52" i="2"/>
  <c r="U52" i="2"/>
  <c r="E49" i="6" s="1"/>
  <c r="X52" i="2"/>
  <c r="Y52" i="2"/>
  <c r="AB52" i="2"/>
  <c r="T53" i="2"/>
  <c r="U53" i="2"/>
  <c r="E50" i="6" s="1"/>
  <c r="X53" i="2"/>
  <c r="Y53" i="2"/>
  <c r="AB53" i="2"/>
  <c r="T54" i="2"/>
  <c r="U54" i="2"/>
  <c r="E51" i="6" s="1"/>
  <c r="X54" i="2"/>
  <c r="Y54" i="2"/>
  <c r="AB54" i="2"/>
  <c r="T55" i="2"/>
  <c r="U55" i="2"/>
  <c r="E52" i="6" s="1"/>
  <c r="X55" i="2"/>
  <c r="Y55" i="2"/>
  <c r="AB55" i="2"/>
  <c r="T56" i="2"/>
  <c r="U56" i="2"/>
  <c r="E53" i="6" s="1"/>
  <c r="X56" i="2"/>
  <c r="Y56" i="2"/>
  <c r="AB56" i="2"/>
  <c r="T57" i="2"/>
  <c r="U57" i="2"/>
  <c r="E54" i="6" s="1"/>
  <c r="X57" i="2"/>
  <c r="Y57" i="2"/>
  <c r="AB57" i="2"/>
  <c r="T58" i="2"/>
  <c r="U58" i="2"/>
  <c r="E55" i="6" s="1"/>
  <c r="X58" i="2"/>
  <c r="Y58" i="2"/>
  <c r="AB58" i="2"/>
  <c r="T59" i="2"/>
  <c r="U59" i="2"/>
  <c r="E56" i="6" s="1"/>
  <c r="X59" i="2"/>
  <c r="Y59" i="2"/>
  <c r="AB59" i="2"/>
  <c r="T60" i="2"/>
  <c r="U60" i="2"/>
  <c r="E57" i="6" s="1"/>
  <c r="X60" i="2"/>
  <c r="Y60" i="2"/>
  <c r="AB60" i="2"/>
  <c r="T61" i="2"/>
  <c r="U61" i="2"/>
  <c r="E58" i="6" s="1"/>
  <c r="X61" i="2"/>
  <c r="Y61" i="2"/>
  <c r="AB61" i="2"/>
  <c r="T62" i="2"/>
  <c r="U62" i="2"/>
  <c r="E59" i="6" s="1"/>
  <c r="X62" i="2"/>
  <c r="Y62" i="2"/>
  <c r="AB62" i="2"/>
  <c r="T63" i="2"/>
  <c r="U63" i="2"/>
  <c r="E60" i="6" s="1"/>
  <c r="X63" i="2"/>
  <c r="Y63" i="2"/>
  <c r="AB63" i="2"/>
  <c r="T64" i="2"/>
  <c r="U64" i="2"/>
  <c r="E61" i="6" s="1"/>
  <c r="X64" i="2"/>
  <c r="Y64" i="2"/>
  <c r="AB64" i="2"/>
  <c r="T65" i="2"/>
  <c r="U65" i="2"/>
  <c r="E62" i="6" s="1"/>
  <c r="X65" i="2"/>
  <c r="Y65" i="2"/>
  <c r="AB65" i="2"/>
  <c r="T66" i="2"/>
  <c r="U66" i="2"/>
  <c r="E63" i="6" s="1"/>
  <c r="X66" i="2"/>
  <c r="Y66" i="2"/>
  <c r="AB66" i="2"/>
  <c r="T67" i="2"/>
  <c r="U67" i="2"/>
  <c r="E64" i="6" s="1"/>
  <c r="X67" i="2"/>
  <c r="Y67" i="2"/>
  <c r="AB67" i="2"/>
  <c r="T68" i="2"/>
  <c r="U68" i="2"/>
  <c r="E65" i="6" s="1"/>
  <c r="X68" i="2"/>
  <c r="Y68" i="2"/>
  <c r="AB68" i="2"/>
  <c r="T69" i="2"/>
  <c r="U69" i="2"/>
  <c r="E66" i="6" s="1"/>
  <c r="X69" i="2"/>
  <c r="Y69" i="2"/>
  <c r="AB69" i="2"/>
  <c r="T70" i="2"/>
  <c r="U70" i="2"/>
  <c r="E67" i="6" s="1"/>
  <c r="X70" i="2"/>
  <c r="Y70" i="2"/>
  <c r="AB70" i="2"/>
  <c r="T71" i="2"/>
  <c r="U71" i="2"/>
  <c r="E68" i="6" s="1"/>
  <c r="X71" i="2"/>
  <c r="Y71" i="2"/>
  <c r="AB71" i="2"/>
  <c r="T72" i="2"/>
  <c r="U72" i="2"/>
  <c r="E69" i="6" s="1"/>
  <c r="X72" i="2"/>
  <c r="Y72" i="2"/>
  <c r="AB72" i="2"/>
  <c r="T73" i="2"/>
  <c r="E75" i="12" s="1"/>
  <c r="U73" i="2"/>
  <c r="X73" i="2"/>
  <c r="Y73" i="2"/>
  <c r="AB73" i="2"/>
  <c r="T74" i="2"/>
  <c r="E76" i="12" s="1"/>
  <c r="U74" i="2"/>
  <c r="X74" i="2"/>
  <c r="Y74" i="2"/>
  <c r="AB74" i="2"/>
  <c r="T75" i="2"/>
  <c r="E77" i="12" s="1"/>
  <c r="U75" i="2"/>
  <c r="X75" i="2"/>
  <c r="Y75" i="2"/>
  <c r="AB75" i="2"/>
  <c r="T76" i="2"/>
  <c r="E78" i="12" s="1"/>
  <c r="U76" i="2"/>
  <c r="X76" i="2"/>
  <c r="Y76" i="2"/>
  <c r="AB76" i="2"/>
  <c r="T77" i="2"/>
  <c r="E79" i="12" s="1"/>
  <c r="U77" i="2"/>
  <c r="X77" i="2"/>
  <c r="Y77" i="2"/>
  <c r="AB77" i="2"/>
  <c r="T78" i="2"/>
  <c r="E80" i="12" s="1"/>
  <c r="U78" i="2"/>
  <c r="X78" i="2"/>
  <c r="Y78" i="2"/>
  <c r="AB78" i="2"/>
  <c r="T79" i="2"/>
  <c r="E81" i="12" s="1"/>
  <c r="U79" i="2"/>
  <c r="X79" i="2"/>
  <c r="Y79" i="2"/>
  <c r="AB79" i="2"/>
  <c r="T80" i="2"/>
  <c r="E82" i="12" s="1"/>
  <c r="U80" i="2"/>
  <c r="X80" i="2"/>
  <c r="Y80" i="2"/>
  <c r="AB80" i="2"/>
  <c r="T81" i="2"/>
  <c r="E83" i="12" s="1"/>
  <c r="U81" i="2"/>
  <c r="X81" i="2"/>
  <c r="Y81" i="2"/>
  <c r="AB81" i="2"/>
  <c r="T82" i="2"/>
  <c r="E84" i="12" s="1"/>
  <c r="U82" i="2"/>
  <c r="X82" i="2"/>
  <c r="Y82" i="2"/>
  <c r="AB82" i="2"/>
  <c r="T83" i="2"/>
  <c r="E85" i="12" s="1"/>
  <c r="U83" i="2"/>
  <c r="X83" i="2"/>
  <c r="Y83" i="2"/>
  <c r="AB83" i="2"/>
  <c r="T84" i="2"/>
  <c r="E86" i="12" s="1"/>
  <c r="U84" i="2"/>
  <c r="X84" i="2"/>
  <c r="Y84" i="2"/>
  <c r="AB84" i="2"/>
  <c r="T85" i="2"/>
  <c r="E87" i="12" s="1"/>
  <c r="U85" i="2"/>
  <c r="X85" i="2"/>
  <c r="Y85" i="2"/>
  <c r="AB85" i="2"/>
  <c r="T86" i="2"/>
  <c r="E88" i="12" s="1"/>
  <c r="U86" i="2"/>
  <c r="X86" i="2"/>
  <c r="Y86" i="2"/>
  <c r="AB86" i="2"/>
  <c r="T87" i="2"/>
  <c r="E89" i="12" s="1"/>
  <c r="U87" i="2"/>
  <c r="X87" i="2"/>
  <c r="Y87" i="2"/>
  <c r="AB87" i="2"/>
  <c r="T88" i="2"/>
  <c r="E90" i="12" s="1"/>
  <c r="U88" i="2"/>
  <c r="X88" i="2"/>
  <c r="Y88" i="2"/>
  <c r="AB88" i="2"/>
  <c r="T89" i="2"/>
  <c r="E91" i="12" s="1"/>
  <c r="U89" i="2"/>
  <c r="X89" i="2"/>
  <c r="Y89" i="2"/>
  <c r="AB89" i="2"/>
  <c r="T90" i="2"/>
  <c r="E92" i="12" s="1"/>
  <c r="U90" i="2"/>
  <c r="X90" i="2"/>
  <c r="Y90" i="2"/>
  <c r="AB90" i="2"/>
  <c r="T91" i="2"/>
  <c r="E93" i="12" s="1"/>
  <c r="U91" i="2"/>
  <c r="X91" i="2"/>
  <c r="Y91" i="2"/>
  <c r="AB91" i="2"/>
  <c r="T92" i="2"/>
  <c r="E94" i="12" s="1"/>
  <c r="U92" i="2"/>
  <c r="X92" i="2"/>
  <c r="Y92" i="2"/>
  <c r="AB92" i="2"/>
  <c r="T93" i="2"/>
  <c r="E95" i="12" s="1"/>
  <c r="U93" i="2"/>
  <c r="X93" i="2"/>
  <c r="Y93" i="2"/>
  <c r="AB93" i="2"/>
  <c r="T94" i="2"/>
  <c r="E96" i="12" s="1"/>
  <c r="U94" i="2"/>
  <c r="X94" i="2"/>
  <c r="Y94" i="2"/>
  <c r="AB94" i="2"/>
  <c r="T95" i="2"/>
  <c r="E97" i="12" s="1"/>
  <c r="U95" i="2"/>
  <c r="X95" i="2"/>
  <c r="Y95" i="2"/>
  <c r="AB95" i="2"/>
  <c r="T96" i="2"/>
  <c r="E98" i="12" s="1"/>
  <c r="U96" i="2"/>
  <c r="X96" i="2"/>
  <c r="Y96" i="2"/>
  <c r="AB96" i="2"/>
  <c r="T97" i="2"/>
  <c r="E99" i="12" s="1"/>
  <c r="U97" i="2"/>
  <c r="X97" i="2"/>
  <c r="Y97" i="2"/>
  <c r="AB97" i="2"/>
  <c r="T98" i="2"/>
  <c r="E100" i="12" s="1"/>
  <c r="U98" i="2"/>
  <c r="X98" i="2"/>
  <c r="Y98" i="2"/>
  <c r="AB98" i="2"/>
  <c r="T99" i="2"/>
  <c r="E101" i="12" s="1"/>
  <c r="U99" i="2"/>
  <c r="X99" i="2"/>
  <c r="Y99" i="2"/>
  <c r="AB99" i="2"/>
  <c r="T100" i="2"/>
  <c r="E102" i="12" s="1"/>
  <c r="U100" i="2"/>
  <c r="X100" i="2"/>
  <c r="Y100" i="2"/>
  <c r="AB100" i="2"/>
  <c r="T101" i="2"/>
  <c r="E103" i="12" s="1"/>
  <c r="U101" i="2"/>
  <c r="X101" i="2"/>
  <c r="Y101" i="2"/>
  <c r="AB101" i="2"/>
  <c r="T102" i="2"/>
  <c r="E104" i="12" s="1"/>
  <c r="U102" i="2"/>
  <c r="X102" i="2"/>
  <c r="Y102" i="2"/>
  <c r="AB102" i="2"/>
  <c r="T103" i="2"/>
  <c r="E105" i="12" s="1"/>
  <c r="U103" i="2"/>
  <c r="X103" i="2"/>
  <c r="Y103" i="2"/>
  <c r="AB103" i="2"/>
  <c r="T104" i="2"/>
  <c r="U104" i="2"/>
  <c r="X104" i="2"/>
  <c r="Y104" i="2"/>
  <c r="AB104" i="2"/>
  <c r="T105" i="2"/>
  <c r="U105" i="2"/>
  <c r="X105" i="2"/>
  <c r="Y105" i="2"/>
  <c r="T106" i="2"/>
  <c r="U106" i="2"/>
  <c r="X106" i="2"/>
  <c r="Y106" i="2"/>
  <c r="AB106" i="2"/>
  <c r="T107" i="2"/>
  <c r="U107" i="2"/>
  <c r="X107" i="2"/>
  <c r="Y107" i="2"/>
  <c r="AB107" i="2"/>
  <c r="T108" i="2"/>
  <c r="U108" i="2"/>
  <c r="X108" i="2"/>
  <c r="Y108" i="2"/>
  <c r="AB108" i="2"/>
  <c r="T109" i="2"/>
  <c r="U109" i="2"/>
  <c r="X109" i="2"/>
  <c r="Y109" i="2"/>
  <c r="AB109" i="2"/>
  <c r="T110" i="2"/>
  <c r="U110" i="2"/>
  <c r="X110" i="2"/>
  <c r="Y110" i="2"/>
  <c r="AB110" i="2"/>
  <c r="T111" i="2"/>
  <c r="U111" i="2"/>
  <c r="X111" i="2"/>
  <c r="Y111" i="2"/>
  <c r="AB111" i="2"/>
  <c r="T112" i="2"/>
  <c r="U112" i="2"/>
  <c r="X112" i="2"/>
  <c r="Y112" i="2"/>
  <c r="AB112" i="2"/>
  <c r="T113" i="2"/>
  <c r="U113" i="2"/>
  <c r="X113" i="2"/>
  <c r="Y113" i="2"/>
  <c r="AB113" i="2"/>
  <c r="T114" i="2"/>
  <c r="U114" i="2"/>
  <c r="X114" i="2"/>
  <c r="Y114" i="2"/>
  <c r="AB114" i="2"/>
  <c r="T115" i="2"/>
  <c r="U115" i="2"/>
  <c r="X115" i="2"/>
  <c r="Y115" i="2"/>
  <c r="AB115" i="2"/>
  <c r="T116" i="2"/>
  <c r="U116" i="2"/>
  <c r="X116" i="2"/>
  <c r="Y116" i="2"/>
  <c r="AB116" i="2"/>
  <c r="T117" i="2"/>
  <c r="U117" i="2"/>
  <c r="X117" i="2"/>
  <c r="Y117" i="2"/>
  <c r="AB117" i="2"/>
  <c r="T118" i="2"/>
  <c r="U118" i="2"/>
  <c r="X118" i="2"/>
  <c r="Y118" i="2"/>
  <c r="AB118" i="2"/>
  <c r="T119" i="2"/>
  <c r="U119" i="2"/>
  <c r="X119" i="2"/>
  <c r="Y119" i="2"/>
  <c r="AB119" i="2"/>
  <c r="T120" i="2"/>
  <c r="U120" i="2"/>
  <c r="X120" i="2"/>
  <c r="Y120" i="2"/>
  <c r="AB120" i="2"/>
  <c r="T121" i="2"/>
  <c r="U121" i="2"/>
  <c r="X121" i="2"/>
  <c r="Y121" i="2"/>
  <c r="AB121" i="2"/>
  <c r="T122" i="2"/>
  <c r="U122" i="2"/>
  <c r="X122" i="2"/>
  <c r="Y122" i="2"/>
  <c r="AB122" i="2"/>
  <c r="T123" i="2"/>
  <c r="U123" i="2"/>
  <c r="X123" i="2"/>
  <c r="Y123" i="2"/>
  <c r="AB123" i="2"/>
  <c r="T124" i="2"/>
  <c r="U124" i="2"/>
  <c r="X124" i="2"/>
  <c r="Y124" i="2"/>
  <c r="AB124" i="2"/>
  <c r="T125" i="2"/>
  <c r="U125" i="2"/>
  <c r="X125" i="2"/>
  <c r="Y125" i="2"/>
  <c r="AB125" i="2"/>
  <c r="T126" i="2"/>
  <c r="U126" i="2"/>
  <c r="X126" i="2"/>
  <c r="Y126" i="2"/>
  <c r="AB126" i="2"/>
  <c r="T127" i="2"/>
  <c r="U127" i="2"/>
  <c r="X127" i="2"/>
  <c r="Y127" i="2"/>
  <c r="AB127" i="2"/>
  <c r="T128" i="2"/>
  <c r="U128" i="2"/>
  <c r="X128" i="2"/>
  <c r="Y128" i="2"/>
  <c r="AB128" i="2"/>
  <c r="T129" i="2"/>
  <c r="U129" i="2"/>
  <c r="X129" i="2"/>
  <c r="Y129" i="2"/>
  <c r="AB129" i="2"/>
  <c r="T130" i="2"/>
  <c r="U130" i="2"/>
  <c r="X130" i="2"/>
  <c r="Y130" i="2"/>
  <c r="AB130" i="2"/>
  <c r="T131" i="2"/>
  <c r="U131" i="2"/>
  <c r="X131" i="2"/>
  <c r="Y131" i="2"/>
  <c r="AB131" i="2"/>
  <c r="T132" i="2"/>
  <c r="U132" i="2"/>
  <c r="X132" i="2"/>
  <c r="Y132" i="2"/>
  <c r="AB132" i="2"/>
  <c r="T133" i="2"/>
  <c r="U133" i="2"/>
  <c r="X133" i="2"/>
  <c r="Y133" i="2"/>
  <c r="AB133" i="2"/>
  <c r="T134" i="2"/>
  <c r="U134" i="2"/>
  <c r="X134" i="2"/>
  <c r="Y134" i="2"/>
  <c r="AB134" i="2"/>
  <c r="T135" i="2"/>
  <c r="U135" i="2"/>
  <c r="X135" i="2"/>
  <c r="Y135" i="2"/>
  <c r="AB135" i="2"/>
  <c r="T136" i="2"/>
  <c r="U136" i="2"/>
  <c r="X136" i="2"/>
  <c r="Y136" i="2"/>
  <c r="AB136" i="2"/>
  <c r="T137" i="2"/>
  <c r="U137" i="2"/>
  <c r="X137" i="2"/>
  <c r="Y137" i="2"/>
  <c r="AB137" i="2"/>
  <c r="T138" i="2"/>
  <c r="U138" i="2"/>
  <c r="X138" i="2"/>
  <c r="Y138" i="2"/>
  <c r="AB138" i="2"/>
  <c r="T139" i="2"/>
  <c r="U139" i="2"/>
  <c r="X139" i="2"/>
  <c r="Y139" i="2"/>
  <c r="AB139" i="2"/>
  <c r="T140" i="2"/>
  <c r="U140" i="2"/>
  <c r="X140" i="2"/>
  <c r="Y140" i="2"/>
  <c r="AB140" i="2"/>
  <c r="T141" i="2"/>
  <c r="U141" i="2"/>
  <c r="X141" i="2"/>
  <c r="Y141" i="2"/>
  <c r="AB141" i="2"/>
  <c r="T142" i="2"/>
  <c r="U142" i="2"/>
  <c r="X142" i="2"/>
  <c r="Y142" i="2"/>
  <c r="AB142" i="2"/>
  <c r="T143" i="2"/>
  <c r="U143" i="2"/>
  <c r="X143" i="2"/>
  <c r="Y143" i="2"/>
  <c r="AB143" i="2"/>
  <c r="T144" i="2"/>
  <c r="U144" i="2"/>
  <c r="X144" i="2"/>
  <c r="Y144" i="2"/>
  <c r="AB144" i="2"/>
  <c r="T145" i="2"/>
  <c r="U145" i="2"/>
  <c r="X145" i="2"/>
  <c r="Y145" i="2"/>
  <c r="AB145" i="2"/>
  <c r="T146" i="2"/>
  <c r="U146" i="2"/>
  <c r="X146" i="2"/>
  <c r="Y146" i="2"/>
  <c r="AB146" i="2"/>
  <c r="T147" i="2"/>
  <c r="U147" i="2"/>
  <c r="X147" i="2"/>
  <c r="Y147" i="2"/>
  <c r="AB147" i="2"/>
  <c r="T148" i="2"/>
  <c r="U148" i="2"/>
  <c r="X148" i="2"/>
  <c r="Y148" i="2"/>
  <c r="AB148" i="2"/>
  <c r="T149" i="2"/>
  <c r="U149" i="2"/>
  <c r="X149" i="2"/>
  <c r="Y149" i="2"/>
  <c r="AB149" i="2"/>
  <c r="T150" i="2"/>
  <c r="U150" i="2"/>
  <c r="X150" i="2"/>
  <c r="Y150" i="2"/>
  <c r="AB150" i="2"/>
  <c r="T151" i="2"/>
  <c r="U151" i="2"/>
  <c r="X151" i="2"/>
  <c r="Y151" i="2"/>
  <c r="AB151" i="2"/>
  <c r="T152" i="2"/>
  <c r="U152" i="2"/>
  <c r="X152" i="2"/>
  <c r="Y152" i="2"/>
  <c r="AB152" i="2"/>
  <c r="T153" i="2"/>
  <c r="U153" i="2"/>
  <c r="X153" i="2"/>
  <c r="Y153" i="2"/>
  <c r="AB153" i="2"/>
  <c r="T154" i="2"/>
  <c r="U154" i="2"/>
  <c r="X154" i="2"/>
  <c r="Y154" i="2"/>
  <c r="AB154" i="2"/>
  <c r="T155" i="2"/>
  <c r="U155" i="2"/>
  <c r="X155" i="2"/>
  <c r="Y155" i="2"/>
  <c r="AB155" i="2"/>
  <c r="T156" i="2"/>
  <c r="U156" i="2"/>
  <c r="X156" i="2"/>
  <c r="Y156" i="2"/>
  <c r="AB156" i="2"/>
  <c r="T157" i="2"/>
  <c r="U157" i="2"/>
  <c r="X157" i="2"/>
  <c r="Y157" i="2"/>
  <c r="AB157" i="2"/>
  <c r="T158" i="2"/>
  <c r="U158" i="2"/>
  <c r="X158" i="2"/>
  <c r="Y158" i="2"/>
  <c r="AB158" i="2"/>
  <c r="T159" i="2"/>
  <c r="U159" i="2"/>
  <c r="X159" i="2"/>
  <c r="Y159" i="2"/>
  <c r="AB159" i="2"/>
  <c r="T160" i="2"/>
  <c r="U160" i="2"/>
  <c r="X160" i="2"/>
  <c r="Y160" i="2"/>
  <c r="AB160" i="2"/>
  <c r="T161" i="2"/>
  <c r="U161" i="2"/>
  <c r="X161" i="2"/>
  <c r="Y161" i="2"/>
  <c r="AB161" i="2"/>
  <c r="X26" i="2"/>
  <c r="T32" i="2"/>
  <c r="U32" i="2"/>
  <c r="E29" i="6" s="1"/>
  <c r="X32" i="2"/>
  <c r="Y32" i="2"/>
  <c r="AB32" i="2"/>
  <c r="T33" i="2"/>
  <c r="U33" i="2"/>
  <c r="E30" i="6" s="1"/>
  <c r="X33" i="2"/>
  <c r="Y33" i="2"/>
  <c r="AB33" i="2"/>
  <c r="T34" i="2"/>
  <c r="U34" i="2"/>
  <c r="E31" i="6" s="1"/>
  <c r="X34" i="2"/>
  <c r="Y34" i="2"/>
  <c r="AB34" i="2"/>
  <c r="T35" i="2"/>
  <c r="U35" i="2"/>
  <c r="E32" i="6" s="1"/>
  <c r="X35" i="2"/>
  <c r="Y35" i="2"/>
  <c r="AB35" i="2"/>
  <c r="T36" i="2"/>
  <c r="U36" i="2"/>
  <c r="E33" i="6" s="1"/>
  <c r="X36" i="2"/>
  <c r="Y36" i="2"/>
  <c r="AB36" i="2"/>
  <c r="T37" i="2"/>
  <c r="U37" i="2"/>
  <c r="E34" i="6" s="1"/>
  <c r="X37" i="2"/>
  <c r="Y37" i="2"/>
  <c r="AB37" i="2"/>
  <c r="T38" i="2"/>
  <c r="U38" i="2"/>
  <c r="E35" i="6" s="1"/>
  <c r="X38" i="2"/>
  <c r="Y38" i="2"/>
  <c r="AB38" i="2"/>
  <c r="T39" i="2"/>
  <c r="U39" i="2"/>
  <c r="E36" i="6" s="1"/>
  <c r="X39" i="2"/>
  <c r="Y39" i="2"/>
  <c r="AB39" i="2"/>
  <c r="T40" i="2"/>
  <c r="U40" i="2"/>
  <c r="E37" i="6" s="1"/>
  <c r="X40" i="2"/>
  <c r="Y40" i="2"/>
  <c r="AB40" i="2"/>
  <c r="T41" i="2"/>
  <c r="U41" i="2"/>
  <c r="E38" i="6" s="1"/>
  <c r="X41" i="2"/>
  <c r="Y41" i="2"/>
  <c r="AB41" i="2"/>
  <c r="T42" i="2"/>
  <c r="U42" i="2"/>
  <c r="E39" i="6" s="1"/>
  <c r="X42" i="2"/>
  <c r="Y42" i="2"/>
  <c r="AB42" i="2"/>
  <c r="T43" i="2"/>
  <c r="U43" i="2"/>
  <c r="E40" i="6" s="1"/>
  <c r="X43" i="2"/>
  <c r="Y43" i="2"/>
  <c r="AB43" i="2"/>
  <c r="T44" i="2"/>
  <c r="U44" i="2"/>
  <c r="E41" i="6" s="1"/>
  <c r="X44" i="2"/>
  <c r="Y44" i="2"/>
  <c r="AB44" i="2"/>
  <c r="T45" i="2"/>
  <c r="U45" i="2"/>
  <c r="E42" i="6" s="1"/>
  <c r="X45" i="2"/>
  <c r="Y45" i="2"/>
  <c r="AB45" i="2"/>
  <c r="T46" i="2"/>
  <c r="U46" i="2"/>
  <c r="E43" i="6" s="1"/>
  <c r="X46" i="2"/>
  <c r="Y46" i="2"/>
  <c r="AB46" i="2"/>
  <c r="T47" i="2"/>
  <c r="U47" i="2"/>
  <c r="E44" i="6" s="1"/>
  <c r="X47" i="2"/>
  <c r="Y47" i="2"/>
  <c r="AB47" i="2"/>
  <c r="T48" i="2"/>
  <c r="U48" i="2"/>
  <c r="E45" i="6" s="1"/>
  <c r="X48" i="2"/>
  <c r="Y48" i="2"/>
  <c r="AB48" i="2"/>
  <c r="T49" i="2"/>
  <c r="U49" i="2"/>
  <c r="E46" i="6" s="1"/>
  <c r="X49" i="2"/>
  <c r="Y49" i="2"/>
  <c r="AB49" i="2"/>
  <c r="T50" i="2"/>
  <c r="U50" i="2"/>
  <c r="E47" i="6" s="1"/>
  <c r="X50" i="2"/>
  <c r="Y50" i="2"/>
  <c r="AB50" i="2"/>
  <c r="T51" i="2"/>
  <c r="U51" i="2"/>
  <c r="E48" i="6" s="1"/>
  <c r="X51" i="2"/>
  <c r="Y51" i="2"/>
  <c r="AB51" i="2"/>
  <c r="X31" i="2"/>
  <c r="E52" i="12" l="1"/>
  <c r="D47" i="6"/>
  <c r="E48" i="12"/>
  <c r="D43" i="6"/>
  <c r="E44" i="12"/>
  <c r="D39" i="6"/>
  <c r="E40" i="12"/>
  <c r="D35" i="6"/>
  <c r="E36" i="12"/>
  <c r="D31" i="6"/>
  <c r="E74" i="12"/>
  <c r="D69" i="6"/>
  <c r="E70" i="12"/>
  <c r="D65" i="6"/>
  <c r="E66" i="12"/>
  <c r="D61" i="6"/>
  <c r="E62" i="12"/>
  <c r="D57" i="6"/>
  <c r="E58" i="12"/>
  <c r="D53" i="6"/>
  <c r="E54" i="12"/>
  <c r="D49" i="6"/>
  <c r="E51" i="12"/>
  <c r="D46" i="6"/>
  <c r="E47" i="12"/>
  <c r="D42" i="6"/>
  <c r="E43" i="12"/>
  <c r="D38" i="6"/>
  <c r="E39" i="12"/>
  <c r="D34" i="6"/>
  <c r="E35" i="12"/>
  <c r="D30" i="6"/>
  <c r="E73" i="12"/>
  <c r="D68" i="6"/>
  <c r="E69" i="12"/>
  <c r="D64" i="6"/>
  <c r="E65" i="12"/>
  <c r="D60" i="6"/>
  <c r="E61" i="12"/>
  <c r="D56" i="6"/>
  <c r="E57" i="12"/>
  <c r="D52" i="6"/>
  <c r="E50" i="12"/>
  <c r="D45" i="6"/>
  <c r="E46" i="12"/>
  <c r="D41" i="6"/>
  <c r="E42" i="12"/>
  <c r="D37" i="6"/>
  <c r="E38" i="12"/>
  <c r="D33" i="6"/>
  <c r="E34" i="12"/>
  <c r="D29" i="6"/>
  <c r="E72" i="12"/>
  <c r="D67" i="6"/>
  <c r="E68" i="12"/>
  <c r="D63" i="6"/>
  <c r="E64" i="12"/>
  <c r="D59" i="6"/>
  <c r="E60" i="12"/>
  <c r="D55" i="6"/>
  <c r="E56" i="12"/>
  <c r="D51" i="6"/>
  <c r="E53" i="12"/>
  <c r="D48" i="6"/>
  <c r="E49" i="12"/>
  <c r="D44" i="6"/>
  <c r="E45" i="12"/>
  <c r="D40" i="6"/>
  <c r="E41" i="12"/>
  <c r="D36" i="6"/>
  <c r="E37" i="12"/>
  <c r="D32" i="6"/>
  <c r="E71" i="12"/>
  <c r="D66" i="6"/>
  <c r="E67" i="12"/>
  <c r="D62" i="6"/>
  <c r="E63" i="12"/>
  <c r="D58" i="6"/>
  <c r="E59" i="12"/>
  <c r="D54" i="6"/>
  <c r="E55" i="12"/>
  <c r="D50" i="6"/>
  <c r="A5" i="6"/>
  <c r="X8" i="2"/>
  <c r="G6" i="6"/>
  <c r="F6" i="6"/>
  <c r="Y8" i="2"/>
  <c r="I26" i="7"/>
  <c r="I24" i="7"/>
  <c r="P26" i="7"/>
  <c r="P24" i="7"/>
  <c r="G9" i="6"/>
  <c r="G10" i="6"/>
  <c r="G11" i="6"/>
  <c r="G12" i="6"/>
  <c r="G13" i="6"/>
  <c r="G14" i="6"/>
  <c r="G15" i="6"/>
  <c r="G16" i="6"/>
  <c r="G17" i="6"/>
  <c r="G18" i="6"/>
  <c r="G19" i="6"/>
  <c r="G20" i="6"/>
  <c r="G21" i="6"/>
  <c r="G22" i="6"/>
  <c r="G23" i="6"/>
  <c r="G24" i="6"/>
  <c r="G25" i="6"/>
  <c r="G26" i="6"/>
  <c r="G27" i="6"/>
  <c r="G28" i="6"/>
  <c r="G29" i="6"/>
  <c r="G30" i="6"/>
  <c r="G31" i="6"/>
  <c r="G32" i="6"/>
  <c r="G33" i="6"/>
  <c r="G34" i="6"/>
  <c r="G35" i="6"/>
  <c r="F14" i="11" l="1"/>
  <c r="F6" i="1"/>
  <c r="L5" i="11" s="1"/>
  <c r="AA54" i="11"/>
  <c r="AA55" i="11"/>
  <c r="J54" i="11"/>
  <c r="J55" i="11"/>
  <c r="Q50" i="11"/>
  <c r="Q47" i="11"/>
  <c r="R26" i="11"/>
  <c r="R23" i="11"/>
  <c r="Q39" i="8" l="1"/>
  <c r="Q40" i="8"/>
  <c r="Q41" i="8"/>
  <c r="Q42" i="8"/>
  <c r="Q43" i="8"/>
  <c r="Q44" i="8"/>
  <c r="Q45" i="8"/>
  <c r="Q46" i="8"/>
  <c r="Q38" i="8"/>
  <c r="B6" i="8"/>
  <c r="D13" i="10"/>
  <c r="H11" i="10"/>
  <c r="D11" i="10"/>
  <c r="B5" i="7"/>
  <c r="AF37" i="5" l="1"/>
  <c r="N11" i="1" l="1"/>
  <c r="N9" i="1"/>
  <c r="R17" i="5"/>
  <c r="Q37" i="8"/>
  <c r="S17" i="8"/>
  <c r="S15" i="8"/>
  <c r="S14" i="8"/>
  <c r="S12" i="8"/>
  <c r="S11" i="8"/>
  <c r="S8" i="8"/>
  <c r="O36" i="8"/>
  <c r="U30" i="8"/>
  <c r="P36" i="8" l="1"/>
  <c r="F2" i="12" l="1"/>
  <c r="Q44" i="11"/>
  <c r="Q41" i="11"/>
  <c r="H49" i="11"/>
  <c r="E37" i="11"/>
  <c r="Y30" i="11"/>
  <c r="B32" i="11"/>
  <c r="U30" i="11"/>
  <c r="R30" i="11"/>
  <c r="K30" i="11"/>
  <c r="B30" i="11"/>
  <c r="X18" i="11"/>
  <c r="R16" i="11"/>
  <c r="R19" i="11"/>
  <c r="B29" i="13"/>
  <c r="AB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F46" i="13"/>
  <c r="AE46" i="13"/>
  <c r="AD46" i="13"/>
  <c r="AC46" i="13"/>
  <c r="AB46" i="13"/>
  <c r="AA46" i="13"/>
  <c r="Z46" i="13"/>
  <c r="Y46" i="13"/>
  <c r="X46" i="13"/>
  <c r="W46" i="13"/>
  <c r="V46" i="13"/>
  <c r="U46" i="13"/>
  <c r="T46" i="13"/>
  <c r="S46" i="13"/>
  <c r="R46" i="13"/>
  <c r="Q46" i="13"/>
  <c r="P46" i="13"/>
  <c r="O46" i="13"/>
  <c r="N46" i="13"/>
  <c r="M46" i="13"/>
  <c r="L46" i="13"/>
  <c r="K46" i="13"/>
  <c r="J46" i="13"/>
  <c r="I46" i="13"/>
  <c r="H46" i="13"/>
  <c r="G46" i="13"/>
  <c r="F46" i="13"/>
  <c r="E46" i="13"/>
  <c r="D46" i="13"/>
  <c r="C46" i="13"/>
  <c r="AG45" i="13"/>
  <c r="AG44" i="13"/>
  <c r="AG43" i="13"/>
  <c r="AG42" i="13"/>
  <c r="AG41" i="13"/>
  <c r="AG39" i="13"/>
  <c r="AG33" i="13"/>
  <c r="AG32" i="13"/>
  <c r="AG31" i="13"/>
  <c r="AG30" i="13"/>
  <c r="AH45" i="2" l="1"/>
  <c r="AH42" i="2"/>
  <c r="AH36" i="2"/>
  <c r="AH35" i="2"/>
  <c r="AH32" i="2"/>
  <c r="AH34" i="2"/>
  <c r="AH40" i="2"/>
  <c r="AH49" i="2"/>
  <c r="AH51" i="2"/>
  <c r="AH39" i="2"/>
  <c r="AH46" i="2"/>
  <c r="AH38" i="2"/>
  <c r="AH37" i="2"/>
  <c r="AH44" i="2"/>
  <c r="AH33" i="2"/>
  <c r="AH43" i="2"/>
  <c r="AH48" i="2"/>
  <c r="AH50" i="2"/>
  <c r="AH41" i="2"/>
  <c r="AH47" i="2"/>
  <c r="AH31" i="2"/>
  <c r="AH29" i="2"/>
  <c r="AH27" i="2"/>
  <c r="AH23" i="2"/>
  <c r="AH21" i="2"/>
  <c r="AH19" i="2"/>
  <c r="AH17" i="2"/>
  <c r="AH15" i="2"/>
  <c r="AH13" i="2"/>
  <c r="AH11" i="2"/>
  <c r="AH9" i="2"/>
  <c r="AH28" i="2"/>
  <c r="AH26" i="2"/>
  <c r="AH24" i="2"/>
  <c r="AH22" i="2"/>
  <c r="AH20" i="2"/>
  <c r="AH18" i="2"/>
  <c r="AH16" i="2"/>
  <c r="AH14" i="2"/>
  <c r="AH12" i="2"/>
  <c r="AH10" i="2"/>
  <c r="AH30" i="2"/>
  <c r="AG46" i="13"/>
  <c r="X2" i="2"/>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U4" i="8"/>
  <c r="F3" i="10"/>
  <c r="AH52" i="2" l="1"/>
  <c r="AH25" i="2"/>
  <c r="AH56" i="2"/>
  <c r="AH53" i="2"/>
  <c r="AH117" i="2"/>
  <c r="AH73" i="2"/>
  <c r="AH79" i="2"/>
  <c r="AH60" i="2"/>
  <c r="AH93" i="2"/>
  <c r="AH115" i="2"/>
  <c r="AH83" i="2"/>
  <c r="AH55" i="2"/>
  <c r="AH57" i="2"/>
  <c r="AH66" i="2"/>
  <c r="AH54" i="2"/>
  <c r="AH145" i="2"/>
  <c r="AH95" i="2"/>
  <c r="AH101" i="2"/>
  <c r="AH69" i="2"/>
  <c r="AH61" i="2"/>
  <c r="AH107" i="2"/>
  <c r="AH75" i="2"/>
  <c r="AH67" i="2"/>
  <c r="AH147" i="2"/>
  <c r="AH129" i="2"/>
  <c r="AH97" i="2"/>
  <c r="AH111" i="2"/>
  <c r="AH109" i="2"/>
  <c r="AH77" i="2"/>
  <c r="AH99" i="2"/>
  <c r="AH63" i="2"/>
  <c r="AH85" i="2"/>
  <c r="AH91" i="2"/>
  <c r="AH59" i="2"/>
  <c r="AH149" i="2"/>
  <c r="AH146" i="2"/>
  <c r="AH155" i="2"/>
  <c r="AH151" i="2"/>
  <c r="AH72" i="2"/>
  <c r="AH104" i="2"/>
  <c r="AH160" i="2"/>
  <c r="AH98" i="2"/>
  <c r="AH132" i="2"/>
  <c r="AH84" i="2"/>
  <c r="AH119" i="2"/>
  <c r="AH70" i="2"/>
  <c r="AH102" i="2"/>
  <c r="AH136" i="2"/>
  <c r="AH103" i="2"/>
  <c r="AH121" i="2"/>
  <c r="AH122" i="2"/>
  <c r="AH113" i="2"/>
  <c r="AH158" i="2"/>
  <c r="AH157" i="2"/>
  <c r="AH123" i="2"/>
  <c r="AH64" i="2"/>
  <c r="AH148" i="2"/>
  <c r="AH76" i="2"/>
  <c r="AH94" i="2"/>
  <c r="AH131" i="2"/>
  <c r="AH141" i="2"/>
  <c r="AH161" i="2"/>
  <c r="AH65" i="2"/>
  <c r="AH134" i="2"/>
  <c r="AH133" i="2"/>
  <c r="AH80" i="2"/>
  <c r="AH112" i="2"/>
  <c r="AH74" i="2"/>
  <c r="AH106" i="2"/>
  <c r="AH144" i="2"/>
  <c r="AH92" i="2"/>
  <c r="AH128" i="2"/>
  <c r="AH78" i="2"/>
  <c r="AH110" i="2"/>
  <c r="AH152" i="2"/>
  <c r="AH81" i="2"/>
  <c r="AH137" i="2"/>
  <c r="AH138" i="2"/>
  <c r="AH139" i="2"/>
  <c r="AH135" i="2"/>
  <c r="AH130" i="2"/>
  <c r="AH118" i="2"/>
  <c r="AH156" i="2"/>
  <c r="AH87" i="2"/>
  <c r="AH62" i="2"/>
  <c r="AH143" i="2"/>
  <c r="AH105" i="2"/>
  <c r="AH150" i="2"/>
  <c r="AH58" i="2"/>
  <c r="AH88" i="2"/>
  <c r="AH124" i="2"/>
  <c r="AH82" i="2"/>
  <c r="AH114" i="2"/>
  <c r="AH68" i="2"/>
  <c r="AH100" i="2"/>
  <c r="AH140" i="2"/>
  <c r="AH86" i="2"/>
  <c r="AH116" i="2"/>
  <c r="AH71" i="2"/>
  <c r="AH89" i="2"/>
  <c r="AH153" i="2"/>
  <c r="AH154" i="2"/>
  <c r="AH126" i="2"/>
  <c r="AH125" i="2"/>
  <c r="AH159" i="2"/>
  <c r="AH96" i="2"/>
  <c r="AH90" i="2"/>
  <c r="AH108" i="2"/>
  <c r="AH120" i="2"/>
  <c r="AH127" i="2"/>
  <c r="AH142" i="2"/>
  <c r="B24" i="7"/>
  <c r="R14" i="7"/>
  <c r="R13" i="7"/>
  <c r="R10" i="7"/>
  <c r="R7" i="7"/>
  <c r="Y3" i="2"/>
  <c r="Y4" i="2"/>
  <c r="Y5" i="2"/>
  <c r="Y6" i="2"/>
  <c r="Y7" i="2"/>
  <c r="Y9" i="2"/>
  <c r="Y10" i="2"/>
  <c r="Y11" i="2"/>
  <c r="Y12" i="2"/>
  <c r="Y13" i="2"/>
  <c r="Y14" i="2"/>
  <c r="Y15" i="2"/>
  <c r="Y16" i="2"/>
  <c r="Y17" i="2"/>
  <c r="Y18" i="2"/>
  <c r="Y19" i="2"/>
  <c r="Y20" i="2"/>
  <c r="Y21" i="2"/>
  <c r="Y22" i="2"/>
  <c r="Y23" i="2"/>
  <c r="Y24" i="2"/>
  <c r="Y25" i="2"/>
  <c r="Y26" i="2"/>
  <c r="Y27" i="2"/>
  <c r="Y28" i="2"/>
  <c r="Y29" i="2"/>
  <c r="Y30" i="2"/>
  <c r="Y31" i="2"/>
  <c r="Y2" i="2"/>
  <c r="X37" i="5" s="1"/>
  <c r="X3" i="2" l="1"/>
  <c r="X4" i="2"/>
  <c r="X5" i="2"/>
  <c r="X6" i="2"/>
  <c r="X7" i="2"/>
  <c r="X9" i="2"/>
  <c r="X10" i="2"/>
  <c r="X11" i="2"/>
  <c r="X12" i="2"/>
  <c r="X13" i="2"/>
  <c r="X14" i="2"/>
  <c r="X15" i="2"/>
  <c r="X16" i="2"/>
  <c r="X17" i="2"/>
  <c r="X18" i="2"/>
  <c r="X19" i="2"/>
  <c r="X20" i="2"/>
  <c r="X21" i="2"/>
  <c r="X22" i="2"/>
  <c r="X23" i="2"/>
  <c r="X24" i="2"/>
  <c r="X25" i="2"/>
  <c r="X27" i="2"/>
  <c r="X28" i="2"/>
  <c r="X29" i="2"/>
  <c r="X30" i="2"/>
  <c r="T3" i="2"/>
  <c r="D6" i="10" s="1"/>
  <c r="T4" i="2"/>
  <c r="T5" i="2"/>
  <c r="T6" i="2"/>
  <c r="T7" i="2"/>
  <c r="T8" i="2"/>
  <c r="E11" i="12" s="1"/>
  <c r="T9" i="2"/>
  <c r="T10" i="2"/>
  <c r="T11" i="2"/>
  <c r="T12" i="2"/>
  <c r="T13" i="2"/>
  <c r="T14" i="2"/>
  <c r="T15" i="2"/>
  <c r="T16" i="2"/>
  <c r="T17" i="2"/>
  <c r="T18" i="2"/>
  <c r="T19" i="2"/>
  <c r="T20" i="2"/>
  <c r="T21" i="2"/>
  <c r="T22" i="2"/>
  <c r="T23" i="2"/>
  <c r="T24" i="2"/>
  <c r="T25" i="2"/>
  <c r="T26" i="2"/>
  <c r="T27" i="2"/>
  <c r="T28" i="2"/>
  <c r="T29" i="2"/>
  <c r="T30" i="2"/>
  <c r="T31" i="2"/>
  <c r="U22" i="2"/>
  <c r="E19" i="6" s="1"/>
  <c r="U23" i="2"/>
  <c r="E20" i="6" s="1"/>
  <c r="U24" i="2"/>
  <c r="E21" i="6" s="1"/>
  <c r="U25" i="2"/>
  <c r="E22" i="6" s="1"/>
  <c r="U26" i="2"/>
  <c r="E23" i="6" s="1"/>
  <c r="U27" i="2"/>
  <c r="E24" i="6" s="1"/>
  <c r="U28" i="2"/>
  <c r="E25" i="6" s="1"/>
  <c r="U29" i="2"/>
  <c r="E26" i="6" s="1"/>
  <c r="U30" i="2"/>
  <c r="E27" i="6" s="1"/>
  <c r="U31" i="2"/>
  <c r="E28" i="6" s="1"/>
  <c r="T2" i="2"/>
  <c r="D6" i="6" s="1"/>
  <c r="U3" i="2"/>
  <c r="E7" i="6" s="1"/>
  <c r="U4" i="2"/>
  <c r="U6" i="2"/>
  <c r="U7" i="2"/>
  <c r="U8" i="2"/>
  <c r="U9" i="2"/>
  <c r="U10" i="2"/>
  <c r="U11" i="2"/>
  <c r="E8" i="6" s="1"/>
  <c r="U12" i="2"/>
  <c r="E9" i="6" s="1"/>
  <c r="U13" i="2"/>
  <c r="E10" i="6" s="1"/>
  <c r="U14" i="2"/>
  <c r="E11" i="6" s="1"/>
  <c r="U15" i="2"/>
  <c r="E12" i="6" s="1"/>
  <c r="U16" i="2"/>
  <c r="E13" i="6" s="1"/>
  <c r="U17" i="2"/>
  <c r="E14" i="6" s="1"/>
  <c r="U18" i="2"/>
  <c r="E15" i="6" s="1"/>
  <c r="U19" i="2"/>
  <c r="E16" i="6" s="1"/>
  <c r="U20" i="2"/>
  <c r="E17" i="6" s="1"/>
  <c r="U21" i="2"/>
  <c r="E18" i="6" s="1"/>
  <c r="U2" i="2"/>
  <c r="E3" i="6"/>
  <c r="AG36" i="5"/>
  <c r="S6" i="5"/>
  <c r="R23" i="5"/>
  <c r="R18" i="5"/>
  <c r="R14" i="5"/>
  <c r="R11" i="5"/>
  <c r="R10" i="5"/>
  <c r="Q6" i="4"/>
  <c r="Q4" i="4"/>
  <c r="E30" i="12" l="1"/>
  <c r="D25" i="6"/>
  <c r="E14" i="12"/>
  <c r="D9" i="6"/>
  <c r="E33" i="12"/>
  <c r="D28" i="6"/>
  <c r="E29" i="12"/>
  <c r="D24" i="6"/>
  <c r="E25" i="12"/>
  <c r="D20" i="6"/>
  <c r="E21" i="12"/>
  <c r="D16" i="6"/>
  <c r="E17" i="12"/>
  <c r="D12" i="6"/>
  <c r="E13" i="12"/>
  <c r="D8" i="6"/>
  <c r="E10" i="12"/>
  <c r="E22" i="12"/>
  <c r="D17" i="6"/>
  <c r="E32" i="12"/>
  <c r="D27" i="6"/>
  <c r="E28" i="12"/>
  <c r="D23" i="6"/>
  <c r="E24" i="12"/>
  <c r="D19" i="6"/>
  <c r="E20" i="12"/>
  <c r="D15" i="6"/>
  <c r="E16" i="12"/>
  <c r="D11" i="6"/>
  <c r="E9" i="12"/>
  <c r="E26" i="12"/>
  <c r="D21" i="6"/>
  <c r="E18" i="12"/>
  <c r="D13" i="6"/>
  <c r="E6" i="6"/>
  <c r="E31" i="12"/>
  <c r="D26" i="6"/>
  <c r="E27" i="12"/>
  <c r="D22" i="6"/>
  <c r="E23" i="12"/>
  <c r="D18" i="6"/>
  <c r="E19" i="12"/>
  <c r="D14" i="6"/>
  <c r="E15" i="12"/>
  <c r="D10" i="6"/>
  <c r="E12" i="12"/>
  <c r="E8" i="12"/>
  <c r="D12" i="10"/>
  <c r="D7" i="6"/>
  <c r="E6" i="12"/>
</calcChain>
</file>

<file path=xl/comments1.xml><?xml version="1.0" encoding="utf-8"?>
<comments xmlns="http://schemas.openxmlformats.org/spreadsheetml/2006/main">
  <authors>
    <author>Windows ユーザー</author>
  </authors>
  <commentList>
    <comment ref="AE3" authorId="0" shapeId="0">
      <text>
        <r>
          <rPr>
            <sz val="9"/>
            <color indexed="81"/>
            <rFont val="MS P ゴシック"/>
            <family val="3"/>
            <charset val="128"/>
          </rPr>
          <t>（注）本通知書は、代理投票した選挙人１名につき１通としてください。複数人いる場合は、様式をコピーの上ご使用ください。</t>
        </r>
      </text>
    </comment>
  </commentList>
</comments>
</file>

<file path=xl/comments2.xml><?xml version="1.0" encoding="utf-8"?>
<comments xmlns="http://schemas.openxmlformats.org/spreadsheetml/2006/main">
  <authors>
    <author>Windows ユーザー</author>
  </authors>
  <commentList>
    <comment ref="I1" authorId="0" shapeId="0">
      <text>
        <r>
          <rPr>
            <sz val="9"/>
            <color indexed="81"/>
            <rFont val="MS P ゴシック"/>
            <family val="3"/>
            <charset val="128"/>
          </rPr>
          <t>（注）本調書は、代理投票仮投票した選挙人２名につき１通としてください。２名以上いる場合は、様式をコピーの上ご使用ください。</t>
        </r>
      </text>
    </comment>
  </commentList>
</comments>
</file>

<file path=xl/sharedStrings.xml><?xml version="1.0" encoding="utf-8"?>
<sst xmlns="http://schemas.openxmlformats.org/spreadsheetml/2006/main" count="547" uniqueCount="316">
  <si>
    <t>選管で入力済</t>
    <rPh sb="0" eb="2">
      <t>センカン</t>
    </rPh>
    <rPh sb="3" eb="5">
      <t>ニュウリョク</t>
    </rPh>
    <rPh sb="5" eb="6">
      <t>ズ</t>
    </rPh>
    <phoneticPr fontId="1"/>
  </si>
  <si>
    <t>選挙期日</t>
    <rPh sb="0" eb="2">
      <t>センキョ</t>
    </rPh>
    <rPh sb="2" eb="4">
      <t>キジツ</t>
    </rPh>
    <phoneticPr fontId="1"/>
  </si>
  <si>
    <t>選挙名</t>
    <rPh sb="0" eb="2">
      <t>センキョ</t>
    </rPh>
    <rPh sb="2" eb="3">
      <t>メイ</t>
    </rPh>
    <phoneticPr fontId="1"/>
  </si>
  <si>
    <t>必須</t>
    <rPh sb="0" eb="2">
      <t>ヒッス</t>
    </rPh>
    <phoneticPr fontId="1"/>
  </si>
  <si>
    <t>【選挙名】</t>
    <rPh sb="1" eb="4">
      <t>センキョメイ</t>
    </rPh>
    <phoneticPr fontId="1"/>
  </si>
  <si>
    <r>
      <t>　</t>
    </r>
    <r>
      <rPr>
        <sz val="16"/>
        <color theme="0"/>
        <rFont val="HGｺﾞｼｯｸE"/>
        <family val="3"/>
        <charset val="128"/>
      </rPr>
      <t>【不在者投票】　</t>
    </r>
    <r>
      <rPr>
        <sz val="22"/>
        <color theme="0"/>
        <rFont val="HGｺﾞｼｯｸE"/>
        <family val="3"/>
        <charset val="128"/>
      </rPr>
      <t>基本項目入力シート</t>
    </r>
    <rPh sb="2" eb="5">
      <t>フザイシャ</t>
    </rPh>
    <rPh sb="5" eb="7">
      <t>トウヒョウ</t>
    </rPh>
    <rPh sb="9" eb="11">
      <t>キホン</t>
    </rPh>
    <rPh sb="11" eb="13">
      <t>コウモク</t>
    </rPh>
    <rPh sb="13" eb="15">
      <t>ニュウリョク</t>
    </rPh>
    <phoneticPr fontId="1"/>
  </si>
  <si>
    <t>岡山県知事選挙</t>
    <rPh sb="0" eb="2">
      <t>オカヤマ</t>
    </rPh>
    <rPh sb="2" eb="5">
      <t>ケンチジ</t>
    </rPh>
    <rPh sb="5" eb="7">
      <t>センキョ</t>
    </rPh>
    <phoneticPr fontId="1"/>
  </si>
  <si>
    <t>岡山県議会議員補欠選挙</t>
    <rPh sb="0" eb="2">
      <t>オカヤマ</t>
    </rPh>
    <rPh sb="2" eb="5">
      <t>ケンギカイ</t>
    </rPh>
    <rPh sb="5" eb="7">
      <t>ギイン</t>
    </rPh>
    <rPh sb="7" eb="9">
      <t>ホケツ</t>
    </rPh>
    <rPh sb="9" eb="11">
      <t>センキョ</t>
    </rPh>
    <phoneticPr fontId="1"/>
  </si>
  <si>
    <t>施設の所在地</t>
    <rPh sb="0" eb="2">
      <t>シセツ</t>
    </rPh>
    <rPh sb="3" eb="6">
      <t>ショザイチ</t>
    </rPh>
    <phoneticPr fontId="1"/>
  </si>
  <si>
    <t>施設の名称</t>
    <rPh sb="0" eb="2">
      <t>シセツ</t>
    </rPh>
    <rPh sb="3" eb="5">
      <t>メイショウ</t>
    </rPh>
    <phoneticPr fontId="1"/>
  </si>
  <si>
    <t>不在者投票管理者の職</t>
    <rPh sb="0" eb="3">
      <t>フザイシャ</t>
    </rPh>
    <rPh sb="3" eb="5">
      <t>トウヒョウ</t>
    </rPh>
    <rPh sb="5" eb="8">
      <t>カンリシャ</t>
    </rPh>
    <rPh sb="9" eb="10">
      <t>ショク</t>
    </rPh>
    <phoneticPr fontId="1"/>
  </si>
  <si>
    <t>不在者投票管理者の氏名</t>
    <rPh sb="0" eb="3">
      <t>フザイシャ</t>
    </rPh>
    <rPh sb="3" eb="5">
      <t>トウヒョウ</t>
    </rPh>
    <rPh sb="5" eb="8">
      <t>カンリシャ</t>
    </rPh>
    <rPh sb="9" eb="11">
      <t>シメイ</t>
    </rPh>
    <phoneticPr fontId="1"/>
  </si>
  <si>
    <t>施設の電話番号</t>
    <rPh sb="0" eb="2">
      <t>シセツ</t>
    </rPh>
    <rPh sb="3" eb="5">
      <t>デンワ</t>
    </rPh>
    <rPh sb="5" eb="7">
      <t>バンゴウ</t>
    </rPh>
    <phoneticPr fontId="1"/>
  </si>
  <si>
    <t>事務担当者の職</t>
    <rPh sb="0" eb="2">
      <t>ジム</t>
    </rPh>
    <rPh sb="2" eb="5">
      <t>タントウシャ</t>
    </rPh>
    <rPh sb="6" eb="7">
      <t>ショク</t>
    </rPh>
    <phoneticPr fontId="1"/>
  </si>
  <si>
    <t>事務担当者の氏名</t>
    <rPh sb="0" eb="2">
      <t>ジム</t>
    </rPh>
    <rPh sb="2" eb="5">
      <t>タントウシャ</t>
    </rPh>
    <rPh sb="6" eb="8">
      <t>シメイ</t>
    </rPh>
    <phoneticPr fontId="1"/>
  </si>
  <si>
    <t>代理投票の
補助者の氏名</t>
    <rPh sb="0" eb="2">
      <t>ダイリ</t>
    </rPh>
    <rPh sb="2" eb="4">
      <t>トウヒョウ</t>
    </rPh>
    <rPh sb="6" eb="8">
      <t>ホジョ</t>
    </rPh>
    <rPh sb="8" eb="9">
      <t>シャ</t>
    </rPh>
    <rPh sb="10" eb="12">
      <t>シメイ</t>
    </rPh>
    <phoneticPr fontId="1"/>
  </si>
  <si>
    <t>施設の郵便番号</t>
    <rPh sb="0" eb="2">
      <t>シセツ</t>
    </rPh>
    <rPh sb="3" eb="7">
      <t>ユウビンバンゴウ</t>
    </rPh>
    <phoneticPr fontId="1"/>
  </si>
  <si>
    <t>心身の故障</t>
    <rPh sb="0" eb="2">
      <t>シンシン</t>
    </rPh>
    <rPh sb="3" eb="5">
      <t>コショウ</t>
    </rPh>
    <phoneticPr fontId="1"/>
  </si>
  <si>
    <t>その他</t>
    <rPh sb="2" eb="3">
      <t>タ</t>
    </rPh>
    <phoneticPr fontId="1"/>
  </si>
  <si>
    <t>【代理投票の事由】</t>
    <rPh sb="1" eb="3">
      <t>ダイリ</t>
    </rPh>
    <rPh sb="3" eb="5">
      <t>トウヒョウ</t>
    </rPh>
    <rPh sb="6" eb="8">
      <t>ジユウ</t>
    </rPh>
    <phoneticPr fontId="1"/>
  </si>
  <si>
    <t>事由</t>
    <rPh sb="0" eb="2">
      <t>ジユウ</t>
    </rPh>
    <phoneticPr fontId="1"/>
  </si>
  <si>
    <t>【通帳】</t>
    <rPh sb="1" eb="3">
      <t>ツウチョウ</t>
    </rPh>
    <phoneticPr fontId="1"/>
  </si>
  <si>
    <t>通帳</t>
    <rPh sb="0" eb="2">
      <t>ツウチョウ</t>
    </rPh>
    <phoneticPr fontId="1"/>
  </si>
  <si>
    <t>普通</t>
    <rPh sb="0" eb="2">
      <t>フツウ</t>
    </rPh>
    <phoneticPr fontId="1"/>
  </si>
  <si>
    <t>当座</t>
    <rPh sb="0" eb="2">
      <t>トウザ</t>
    </rPh>
    <phoneticPr fontId="1"/>
  </si>
  <si>
    <t>【市区町村名】</t>
    <rPh sb="1" eb="3">
      <t>シク</t>
    </rPh>
    <rPh sb="3" eb="5">
      <t>チョウソン</t>
    </rPh>
    <rPh sb="5" eb="6">
      <t>メイ</t>
    </rPh>
    <phoneticPr fontId="1"/>
  </si>
  <si>
    <t>市区町村</t>
    <rPh sb="0" eb="2">
      <t>シク</t>
    </rPh>
    <rPh sb="2" eb="4">
      <t>チョウソン</t>
    </rPh>
    <phoneticPr fontId="1"/>
  </si>
  <si>
    <t>岡山市北区</t>
  </si>
  <si>
    <t>岡山市中区</t>
  </si>
  <si>
    <t>岡山市東区</t>
  </si>
  <si>
    <t>岡山市南区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</si>
  <si>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</si>
  <si>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</si>
  <si>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</si>
  <si>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</si>
  <si>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</si>
  <si>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</si>
  <si>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</si>
  <si>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</si>
  <si>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</si>
  <si>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</si>
  <si>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</si>
  <si>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</si>
  <si>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</si>
  <si>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</si>
  <si>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</si>
  <si>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</si>
  <si>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</si>
  <si>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</si>
  <si>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</si>
  <si>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</si>
  <si>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</si>
  <si>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</si>
  <si>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</si>
  <si>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</si>
  <si>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</si>
  <si>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</si>
  <si>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　経費振込先の口座情報</t>
    <rPh sb="1" eb="3">
      <t>ケイヒ</t>
    </rPh>
    <rPh sb="3" eb="5">
      <t>フリコミ</t>
    </rPh>
    <rPh sb="5" eb="6">
      <t>サキ</t>
    </rPh>
    <rPh sb="7" eb="9">
      <t>コウザ</t>
    </rPh>
    <rPh sb="9" eb="11">
      <t>ジョウホウ</t>
    </rPh>
    <phoneticPr fontId="1"/>
  </si>
  <si>
    <t>金融機関名</t>
    <rPh sb="0" eb="2">
      <t>キンユウ</t>
    </rPh>
    <rPh sb="2" eb="5">
      <t>キカンメイ</t>
    </rPh>
    <phoneticPr fontId="1"/>
  </si>
  <si>
    <t>本・支店名</t>
    <rPh sb="0" eb="1">
      <t>ホン</t>
    </rPh>
    <rPh sb="2" eb="5">
      <t>シテンメイ</t>
    </rPh>
    <phoneticPr fontId="1"/>
  </si>
  <si>
    <t>預金種別</t>
    <rPh sb="0" eb="2">
      <t>ヨキン</t>
    </rPh>
    <rPh sb="2" eb="4">
      <t>シュベツ</t>
    </rPh>
    <phoneticPr fontId="1"/>
  </si>
  <si>
    <t>口座番号</t>
    <rPh sb="0" eb="2">
      <t>コウザ</t>
    </rPh>
    <rPh sb="2" eb="4">
      <t>バンゴウ</t>
    </rPh>
    <phoneticPr fontId="1"/>
  </si>
  <si>
    <r>
      <t xml:space="preserve">口座名義人（漢字）
</t>
    </r>
    <r>
      <rPr>
        <sz val="8"/>
        <color theme="1"/>
        <rFont val="ＭＳ Ｐゴシック"/>
        <family val="3"/>
        <charset val="128"/>
        <scheme val="minor"/>
      </rPr>
      <t>※通帳に記載されているとおり</t>
    </r>
    <rPh sb="0" eb="2">
      <t>コウザ</t>
    </rPh>
    <rPh sb="2" eb="5">
      <t>メイギニン</t>
    </rPh>
    <rPh sb="6" eb="8">
      <t>カンジ</t>
    </rPh>
    <rPh sb="11" eb="13">
      <t>ツウチョウ</t>
    </rPh>
    <rPh sb="14" eb="16">
      <t>キサイ</t>
    </rPh>
    <phoneticPr fontId="1"/>
  </si>
  <si>
    <r>
      <t xml:space="preserve">口座名義人（カタカナ）
</t>
    </r>
    <r>
      <rPr>
        <sz val="8"/>
        <color theme="1"/>
        <rFont val="ＭＳ Ｐゴシック"/>
        <family val="3"/>
        <charset val="128"/>
        <scheme val="minor"/>
      </rPr>
      <t>※通帳に記載されているとおり</t>
    </r>
    <rPh sb="0" eb="2">
      <t>コウザ</t>
    </rPh>
    <rPh sb="2" eb="5">
      <t>メイギニン</t>
    </rPh>
    <rPh sb="13" eb="15">
      <t>ツウチョウ</t>
    </rPh>
    <rPh sb="16" eb="18">
      <t>キサイ</t>
    </rPh>
    <phoneticPr fontId="1"/>
  </si>
  <si>
    <t>番号</t>
    <rPh sb="0" eb="2">
      <t>バンゴウ</t>
    </rPh>
    <phoneticPr fontId="1"/>
  </si>
  <si>
    <t>選挙人氏名</t>
    <rPh sb="0" eb="3">
      <t>センキョニン</t>
    </rPh>
    <rPh sb="3" eb="5">
      <t>シメイ</t>
    </rPh>
    <phoneticPr fontId="1"/>
  </si>
  <si>
    <t>選挙人氏名
（漢字）</t>
    <rPh sb="0" eb="3">
      <t>センキョニン</t>
    </rPh>
    <rPh sb="3" eb="5">
      <t>シメイ</t>
    </rPh>
    <rPh sb="7" eb="9">
      <t>カンジ</t>
    </rPh>
    <phoneticPr fontId="1"/>
  </si>
  <si>
    <t>選挙人の住所
（大字と番地）</t>
    <rPh sb="0" eb="3">
      <t>センキョニン</t>
    </rPh>
    <rPh sb="4" eb="6">
      <t>ジュウショ</t>
    </rPh>
    <rPh sb="8" eb="10">
      <t>オオアザ</t>
    </rPh>
    <rPh sb="11" eb="13">
      <t>バンチ</t>
    </rPh>
    <phoneticPr fontId="1"/>
  </si>
  <si>
    <t>生年月日</t>
    <rPh sb="0" eb="4">
      <t>セイネンガッピ</t>
    </rPh>
    <phoneticPr fontId="1"/>
  </si>
  <si>
    <t>点字</t>
    <rPh sb="0" eb="2">
      <t>テンジ</t>
    </rPh>
    <phoneticPr fontId="1"/>
  </si>
  <si>
    <t>【点字】</t>
    <rPh sb="1" eb="3">
      <t>テンジ</t>
    </rPh>
    <phoneticPr fontId="1"/>
  </si>
  <si>
    <r>
      <t xml:space="preserve">市町村への請求日
</t>
    </r>
    <r>
      <rPr>
        <b/>
        <sz val="11"/>
        <color rgb="FFFF0000"/>
        <rFont val="ＭＳ Ｐゴシック"/>
        <family val="3"/>
        <charset val="128"/>
        <scheme val="minor"/>
      </rPr>
      <t>【必須】</t>
    </r>
    <rPh sb="0" eb="3">
      <t>シチョウソン</t>
    </rPh>
    <rPh sb="5" eb="8">
      <t>セイキュウビ</t>
    </rPh>
    <rPh sb="10" eb="12">
      <t>ヒッス</t>
    </rPh>
    <phoneticPr fontId="1"/>
  </si>
  <si>
    <r>
      <t xml:space="preserve">実際に投票した日
</t>
    </r>
    <r>
      <rPr>
        <b/>
        <sz val="11"/>
        <color rgb="FFFF0000"/>
        <rFont val="ＭＳ Ｐゴシック"/>
        <family val="3"/>
        <charset val="128"/>
        <scheme val="minor"/>
      </rPr>
      <t>【必須】</t>
    </r>
    <rPh sb="0" eb="2">
      <t>ジッサイ</t>
    </rPh>
    <rPh sb="3" eb="5">
      <t>トウヒョウ</t>
    </rPh>
    <rPh sb="7" eb="8">
      <t>ヒ</t>
    </rPh>
    <phoneticPr fontId="1"/>
  </si>
  <si>
    <t>投票用紙及び投票用封筒の請求依頼書</t>
    <phoneticPr fontId="1"/>
  </si>
  <si>
    <t>依頼月日</t>
    <rPh sb="0" eb="2">
      <t>イライ</t>
    </rPh>
    <rPh sb="2" eb="4">
      <t>ガッピ</t>
    </rPh>
    <phoneticPr fontId="1"/>
  </si>
  <si>
    <t>選挙人名簿に記載
されている住所</t>
    <rPh sb="0" eb="3">
      <t>センキョニン</t>
    </rPh>
    <rPh sb="3" eb="5">
      <t>メイボ</t>
    </rPh>
    <rPh sb="6" eb="8">
      <t>キサイ</t>
    </rPh>
    <rPh sb="14" eb="16">
      <t>ジュウショ</t>
    </rPh>
    <phoneticPr fontId="1"/>
  </si>
  <si>
    <t>ふりがな</t>
    <phoneticPr fontId="1"/>
  </si>
  <si>
    <t>生年月日</t>
    <rPh sb="0" eb="2">
      <t>セイネン</t>
    </rPh>
    <rPh sb="2" eb="4">
      <t>ガッピ</t>
    </rPh>
    <phoneticPr fontId="1"/>
  </si>
  <si>
    <t>請求依頼の種類</t>
    <rPh sb="0" eb="2">
      <t>セイキュウ</t>
    </rPh>
    <rPh sb="2" eb="4">
      <t>イライ</t>
    </rPh>
    <rPh sb="5" eb="7">
      <t>シュルイ</t>
    </rPh>
    <phoneticPr fontId="1"/>
  </si>
  <si>
    <t>備考</t>
    <rPh sb="0" eb="2">
      <t>ビコウ</t>
    </rPh>
    <phoneticPr fontId="1"/>
  </si>
  <si>
    <t>請求先の市町村名を選択</t>
    <rPh sb="0" eb="3">
      <t>セイキュウサキ</t>
    </rPh>
    <rPh sb="4" eb="7">
      <t>シチョウソン</t>
    </rPh>
    <rPh sb="7" eb="8">
      <t>メイ</t>
    </rPh>
    <rPh sb="9" eb="11">
      <t>センタク</t>
    </rPh>
    <phoneticPr fontId="1"/>
  </si>
  <si>
    <t>施 設 の 名 称</t>
    <phoneticPr fontId="1"/>
  </si>
  <si>
    <t>職　・　氏　　名</t>
    <phoneticPr fontId="1"/>
  </si>
  <si>
    <t>不在者投票管理者</t>
    <phoneticPr fontId="1"/>
  </si>
  <si>
    <t>電　話</t>
    <rPh sb="0" eb="1">
      <t>デン</t>
    </rPh>
    <rPh sb="2" eb="3">
      <t>ハナシ</t>
    </rPh>
    <phoneticPr fontId="1"/>
  </si>
  <si>
    <t>不在者投票実施予定日</t>
    <phoneticPr fontId="1"/>
  </si>
  <si>
    <t>請　　　求　　　書</t>
    <rPh sb="0" eb="1">
      <t>ショウ</t>
    </rPh>
    <rPh sb="4" eb="5">
      <t>モトム</t>
    </rPh>
    <rPh sb="8" eb="9">
      <t>ショ</t>
    </rPh>
    <phoneticPr fontId="1"/>
  </si>
  <si>
    <t>請　求　日</t>
    <rPh sb="0" eb="1">
      <t>ショウ</t>
    </rPh>
    <rPh sb="2" eb="3">
      <t>モトム</t>
    </rPh>
    <rPh sb="4" eb="5">
      <t>ヒ</t>
    </rPh>
    <phoneticPr fontId="1"/>
  </si>
  <si>
    <t>（別紙）　請求者名簿</t>
    <rPh sb="1" eb="3">
      <t>ベッシ</t>
    </rPh>
    <rPh sb="5" eb="8">
      <t>セイキュウシャ</t>
    </rPh>
    <rPh sb="8" eb="10">
      <t>メイボ</t>
    </rPh>
    <phoneticPr fontId="1"/>
  </si>
  <si>
    <t>No</t>
    <phoneticPr fontId="1"/>
  </si>
  <si>
    <t>選挙人名簿に記載
されている住所</t>
    <phoneticPr fontId="1"/>
  </si>
  <si>
    <t>施設名：</t>
    <rPh sb="0" eb="3">
      <t>シセツメイ</t>
    </rPh>
    <phoneticPr fontId="1"/>
  </si>
  <si>
    <t>市町村への
請求日の
順位</t>
    <rPh sb="0" eb="3">
      <t>シチョウソン</t>
    </rPh>
    <rPh sb="6" eb="8">
      <t>セイキュウ</t>
    </rPh>
    <rPh sb="8" eb="9">
      <t>ビ</t>
    </rPh>
    <rPh sb="11" eb="13">
      <t>ジュンイ</t>
    </rPh>
    <phoneticPr fontId="1"/>
  </si>
  <si>
    <t>選挙人住所</t>
    <rPh sb="0" eb="3">
      <t>センキョニン</t>
    </rPh>
    <rPh sb="3" eb="5">
      <t>ジュウショ</t>
    </rPh>
    <phoneticPr fontId="1"/>
  </si>
  <si>
    <t>市町村＋
請求日</t>
    <rPh sb="0" eb="3">
      <t>シチョウソン</t>
    </rPh>
    <rPh sb="5" eb="7">
      <t>セイキュウ</t>
    </rPh>
    <rPh sb="7" eb="8">
      <t>ヒ</t>
    </rPh>
    <phoneticPr fontId="1"/>
  </si>
  <si>
    <r>
      <t xml:space="preserve">投票予定日
</t>
    </r>
    <r>
      <rPr>
        <b/>
        <sz val="11"/>
        <color rgb="FFFF0000"/>
        <rFont val="ＭＳ Ｐゴシック"/>
        <family val="3"/>
        <charset val="128"/>
        <scheme val="minor"/>
      </rPr>
      <t>【必須】</t>
    </r>
    <rPh sb="0" eb="2">
      <t>トウヒョウ</t>
    </rPh>
    <rPh sb="2" eb="5">
      <t>ヨテイビ</t>
    </rPh>
    <rPh sb="7" eb="9">
      <t>ヒッス</t>
    </rPh>
    <phoneticPr fontId="1"/>
  </si>
  <si>
    <t>投票予定日
の曜日</t>
    <rPh sb="0" eb="2">
      <t>トウヒョウ</t>
    </rPh>
    <rPh sb="2" eb="5">
      <t>ヨテイビ</t>
    </rPh>
    <rPh sb="7" eb="9">
      <t>ヨウビ</t>
    </rPh>
    <phoneticPr fontId="1"/>
  </si>
  <si>
    <t>選挙名２</t>
    <rPh sb="0" eb="2">
      <t>センキョ</t>
    </rPh>
    <rPh sb="2" eb="3">
      <t>メイ</t>
    </rPh>
    <phoneticPr fontId="1"/>
  </si>
  <si>
    <t>選挙名１</t>
    <rPh sb="0" eb="2">
      <t>センキョ</t>
    </rPh>
    <rPh sb="2" eb="3">
      <t>メイ</t>
    </rPh>
    <phoneticPr fontId="1"/>
  </si>
  <si>
    <t>衆議院小選挙区選出議員選挙
衆議院比例代表選出議員選挙
最高裁判所裁判官国民審査</t>
    <rPh sb="0" eb="3">
      <t>シュウギイン</t>
    </rPh>
    <rPh sb="3" eb="4">
      <t>ショウ</t>
    </rPh>
    <rPh sb="4" eb="7">
      <t>センキョク</t>
    </rPh>
    <rPh sb="7" eb="9">
      <t>センシュツ</t>
    </rPh>
    <rPh sb="9" eb="11">
      <t>ギイン</t>
    </rPh>
    <rPh sb="11" eb="13">
      <t>センキョ</t>
    </rPh>
    <rPh sb="14" eb="17">
      <t>シュウギイン</t>
    </rPh>
    <rPh sb="17" eb="19">
      <t>ヒレイ</t>
    </rPh>
    <rPh sb="19" eb="21">
      <t>ダイヒョウ</t>
    </rPh>
    <rPh sb="21" eb="23">
      <t>センシュツ</t>
    </rPh>
    <rPh sb="23" eb="25">
      <t>ギイン</t>
    </rPh>
    <rPh sb="25" eb="27">
      <t>センキョ</t>
    </rPh>
    <rPh sb="28" eb="30">
      <t>サイコウ</t>
    </rPh>
    <rPh sb="30" eb="32">
      <t>サイバン</t>
    </rPh>
    <rPh sb="32" eb="33">
      <t>ショ</t>
    </rPh>
    <rPh sb="33" eb="36">
      <t>サイバンカン</t>
    </rPh>
    <rPh sb="36" eb="38">
      <t>コクミン</t>
    </rPh>
    <rPh sb="38" eb="40">
      <t>シンサ</t>
    </rPh>
    <phoneticPr fontId="1"/>
  </si>
  <si>
    <t>備 考</t>
    <rPh sb="0" eb="1">
      <t>ビ</t>
    </rPh>
    <rPh sb="2" eb="3">
      <t>コウ</t>
    </rPh>
    <phoneticPr fontId="1"/>
  </si>
  <si>
    <t>補助者氏名</t>
    <rPh sb="0" eb="3">
      <t>ホジョシャ</t>
    </rPh>
    <rPh sb="3" eb="5">
      <t>シメイ</t>
    </rPh>
    <phoneticPr fontId="1"/>
  </si>
  <si>
    <t>選挙人の整理番号</t>
    <rPh sb="0" eb="3">
      <t>センキョニン</t>
    </rPh>
    <rPh sb="4" eb="6">
      <t>セイリ</t>
    </rPh>
    <rPh sb="6" eb="8">
      <t>バンゴウ</t>
    </rPh>
    <phoneticPr fontId="1"/>
  </si>
  <si>
    <t>　備　考</t>
    <phoneticPr fontId="1"/>
  </si>
  <si>
    <r>
      <t xml:space="preserve">代理投票の事由
</t>
    </r>
    <r>
      <rPr>
        <b/>
        <sz val="11"/>
        <color rgb="FFFF0000"/>
        <rFont val="ＭＳ Ｐゴシック"/>
        <family val="3"/>
        <charset val="128"/>
        <scheme val="minor"/>
      </rPr>
      <t xml:space="preserve">【あれば】
</t>
    </r>
    <r>
      <rPr>
        <sz val="9"/>
        <color rgb="FF002060"/>
        <rFont val="ＭＳ Ｐゴシック"/>
        <family val="3"/>
        <charset val="128"/>
        <scheme val="minor"/>
      </rPr>
      <t>※プルダウンから選択</t>
    </r>
    <rPh sb="0" eb="2">
      <t>ダイリ</t>
    </rPh>
    <rPh sb="2" eb="4">
      <t>トウヒョウ</t>
    </rPh>
    <rPh sb="5" eb="7">
      <t>ジユウ</t>
    </rPh>
    <rPh sb="22" eb="24">
      <t>センタク</t>
    </rPh>
    <phoneticPr fontId="1"/>
  </si>
  <si>
    <r>
      <t xml:space="preserve">代理投票の補助者１
</t>
    </r>
    <r>
      <rPr>
        <b/>
        <sz val="11"/>
        <color rgb="FFFF0000"/>
        <rFont val="ＭＳ Ｐゴシック"/>
        <family val="3"/>
        <charset val="128"/>
        <scheme val="minor"/>
      </rPr>
      <t xml:space="preserve">【あれば】
</t>
    </r>
    <r>
      <rPr>
        <sz val="9"/>
        <color rgb="FF002060"/>
        <rFont val="ＭＳ Ｐゴシック"/>
        <family val="3"/>
        <charset val="128"/>
        <scheme val="minor"/>
      </rPr>
      <t>※プルダウンから選択</t>
    </r>
    <rPh sb="0" eb="2">
      <t>ダイリ</t>
    </rPh>
    <rPh sb="2" eb="4">
      <t>トウヒョウ</t>
    </rPh>
    <rPh sb="5" eb="8">
      <t>ホジョシャ</t>
    </rPh>
    <phoneticPr fontId="1"/>
  </si>
  <si>
    <r>
      <t xml:space="preserve">代理投票の補助者２
</t>
    </r>
    <r>
      <rPr>
        <b/>
        <sz val="11"/>
        <color rgb="FFFF0000"/>
        <rFont val="ＭＳ Ｐゴシック"/>
        <family val="3"/>
        <charset val="128"/>
        <scheme val="minor"/>
      </rPr>
      <t xml:space="preserve">【あれば】
</t>
    </r>
    <r>
      <rPr>
        <sz val="9"/>
        <color rgb="FF002060"/>
        <rFont val="ＭＳ Ｐゴシック"/>
        <family val="3"/>
        <charset val="128"/>
        <scheme val="minor"/>
      </rPr>
      <t>※プルダウンから選択</t>
    </r>
    <rPh sb="0" eb="2">
      <t>ダイリ</t>
    </rPh>
    <rPh sb="2" eb="4">
      <t>トウヒョウ</t>
    </rPh>
    <rPh sb="5" eb="8">
      <t>ホジョシャ</t>
    </rPh>
    <phoneticPr fontId="1"/>
  </si>
  <si>
    <r>
      <t xml:space="preserve">選挙人の住所
（市町村名）
</t>
    </r>
    <r>
      <rPr>
        <sz val="9"/>
        <color theme="1"/>
        <rFont val="ＭＳ Ｐゴシック"/>
        <family val="3"/>
        <charset val="128"/>
        <scheme val="minor"/>
      </rPr>
      <t>※プルダウンから選択</t>
    </r>
    <rPh sb="0" eb="3">
      <t>センキョニン</t>
    </rPh>
    <rPh sb="4" eb="6">
      <t>ジュウショ</t>
    </rPh>
    <rPh sb="8" eb="12">
      <t>シチョウソンメイ</t>
    </rPh>
    <phoneticPr fontId="1"/>
  </si>
  <si>
    <t>性別</t>
    <rPh sb="0" eb="2">
      <t>セイベツ</t>
    </rPh>
    <phoneticPr fontId="1"/>
  </si>
  <si>
    <t>【性別】</t>
    <rPh sb="1" eb="3">
      <t>セイベツ</t>
    </rPh>
    <phoneticPr fontId="1"/>
  </si>
  <si>
    <t>男</t>
    <rPh sb="0" eb="1">
      <t>オトコ</t>
    </rPh>
    <phoneticPr fontId="1"/>
  </si>
  <si>
    <t>女</t>
    <rPh sb="0" eb="1">
      <t>オンナ</t>
    </rPh>
    <phoneticPr fontId="1"/>
  </si>
  <si>
    <t>施設名</t>
    <rPh sb="0" eb="3">
      <t>シセツメイ</t>
    </rPh>
    <phoneticPr fontId="1"/>
  </si>
  <si>
    <t>氏名</t>
    <rPh sb="0" eb="2">
      <t>シメイ</t>
    </rPh>
    <phoneticPr fontId="1"/>
  </si>
  <si>
    <t>仮投票の原因</t>
    <rPh sb="0" eb="1">
      <t>カリ</t>
    </rPh>
    <rPh sb="1" eb="3">
      <t>トウヒョウ</t>
    </rPh>
    <rPh sb="4" eb="6">
      <t>ゲンイン</t>
    </rPh>
    <phoneticPr fontId="1"/>
  </si>
  <si>
    <t>性  別</t>
    <rPh sb="0" eb="1">
      <t>セイ</t>
    </rPh>
    <rPh sb="3" eb="4">
      <t>ベツ</t>
    </rPh>
    <phoneticPr fontId="1"/>
  </si>
  <si>
    <t>備　 考</t>
    <rPh sb="0" eb="1">
      <t>ビ</t>
    </rPh>
    <rPh sb="3" eb="4">
      <t>コウ</t>
    </rPh>
    <phoneticPr fontId="1"/>
  </si>
  <si>
    <t>代 理 投 票 仮 投 票 調 書</t>
    <phoneticPr fontId="1"/>
  </si>
  <si>
    <t>原因</t>
    <rPh sb="0" eb="2">
      <t>ゲンイン</t>
    </rPh>
    <phoneticPr fontId="1"/>
  </si>
  <si>
    <t>【仮投票の原因】</t>
    <rPh sb="1" eb="2">
      <t>カリ</t>
    </rPh>
    <rPh sb="2" eb="4">
      <t>トウヒョウ</t>
    </rPh>
    <rPh sb="5" eb="7">
      <t>ゲンイン</t>
    </rPh>
    <phoneticPr fontId="1"/>
  </si>
  <si>
    <t>選挙人の不服</t>
    <rPh sb="0" eb="3">
      <t>センキョニン</t>
    </rPh>
    <rPh sb="4" eb="6">
      <t>フフク</t>
    </rPh>
    <phoneticPr fontId="1"/>
  </si>
  <si>
    <t>投票立会人の異議</t>
    <rPh sb="0" eb="2">
      <t>トウヒョウ</t>
    </rPh>
    <rPh sb="2" eb="5">
      <t>タチアイニン</t>
    </rPh>
    <rPh sb="6" eb="8">
      <t>イギ</t>
    </rPh>
    <phoneticPr fontId="1"/>
  </si>
  <si>
    <t>選 挙 人</t>
    <rPh sb="0" eb="1">
      <t>セン</t>
    </rPh>
    <rPh sb="2" eb="3">
      <t>キョ</t>
    </rPh>
    <rPh sb="4" eb="5">
      <t>ヒト</t>
    </rPh>
    <phoneticPr fontId="1"/>
  </si>
  <si>
    <t>施　設　名</t>
    <phoneticPr fontId="1"/>
  </si>
  <si>
    <t>職・氏　名</t>
    <phoneticPr fontId="1"/>
  </si>
  <si>
    <t>不 在 者 投 票 送 致 書</t>
    <phoneticPr fontId="1"/>
  </si>
  <si>
    <t>記</t>
    <rPh sb="0" eb="1">
      <t>キ</t>
    </rPh>
    <phoneticPr fontId="1"/>
  </si>
  <si>
    <t>送付先の市町村名を選択</t>
    <rPh sb="0" eb="3">
      <t>ソウフサキ</t>
    </rPh>
    <rPh sb="4" eb="7">
      <t>シチョウソン</t>
    </rPh>
    <rPh sb="7" eb="8">
      <t>メイ</t>
    </rPh>
    <rPh sb="9" eb="11">
      <t>センタク</t>
    </rPh>
    <phoneticPr fontId="1"/>
  </si>
  <si>
    <t>投　票　日</t>
    <rPh sb="0" eb="1">
      <t>トウ</t>
    </rPh>
    <rPh sb="2" eb="3">
      <t>ヒョウ</t>
    </rPh>
    <rPh sb="4" eb="5">
      <t>ヒ</t>
    </rPh>
    <phoneticPr fontId="1"/>
  </si>
  <si>
    <t>合計</t>
    <rPh sb="0" eb="2">
      <t>ゴウケイ</t>
    </rPh>
    <phoneticPr fontId="1"/>
  </si>
  <si>
    <t>合　計</t>
    <rPh sb="0" eb="1">
      <t>ゴウ</t>
    </rPh>
    <rPh sb="2" eb="3">
      <t>ケイ</t>
    </rPh>
    <phoneticPr fontId="1"/>
  </si>
  <si>
    <t>【投票をしない理由】</t>
    <rPh sb="1" eb="3">
      <t>トウヒョウ</t>
    </rPh>
    <rPh sb="7" eb="9">
      <t>リユウ</t>
    </rPh>
    <phoneticPr fontId="1"/>
  </si>
  <si>
    <t>本人の希望のため</t>
    <rPh sb="0" eb="2">
      <t>ホンニン</t>
    </rPh>
    <rPh sb="3" eb="5">
      <t>キボウ</t>
    </rPh>
    <phoneticPr fontId="1"/>
  </si>
  <si>
    <t>退院</t>
    <rPh sb="0" eb="2">
      <t>タイイン</t>
    </rPh>
    <phoneticPr fontId="1"/>
  </si>
  <si>
    <t>死亡</t>
    <rPh sb="0" eb="2">
      <t>シボウ</t>
    </rPh>
    <phoneticPr fontId="1"/>
  </si>
  <si>
    <t>その他</t>
    <rPh sb="2" eb="3">
      <t>タ</t>
    </rPh>
    <phoneticPr fontId="1"/>
  </si>
  <si>
    <t>選挙名３</t>
    <rPh sb="0" eb="2">
      <t>センキョ</t>
    </rPh>
    <rPh sb="2" eb="3">
      <t>メイ</t>
    </rPh>
    <phoneticPr fontId="1"/>
  </si>
  <si>
    <t xml:space="preserve">投票せず＋
市町村+
日付 </t>
    <rPh sb="0" eb="2">
      <t>トウヒョウ</t>
    </rPh>
    <rPh sb="6" eb="9">
      <t>シチョウソン</t>
    </rPh>
    <rPh sb="11" eb="13">
      <t>ヒヅケ</t>
    </rPh>
    <phoneticPr fontId="1"/>
  </si>
  <si>
    <t xml:space="preserve">投票せず＋
市町村+
日付順位 </t>
    <rPh sb="0" eb="2">
      <t>トウヒョウ</t>
    </rPh>
    <rPh sb="6" eb="9">
      <t>シチョウソン</t>
    </rPh>
    <rPh sb="11" eb="13">
      <t>ヒヅケ</t>
    </rPh>
    <rPh sb="13" eb="15">
      <t>ジュンイ</t>
    </rPh>
    <phoneticPr fontId="1"/>
  </si>
  <si>
    <t>請求先の市町村名を選択</t>
    <rPh sb="0" eb="2">
      <t>セイキュウ</t>
    </rPh>
    <rPh sb="2" eb="3">
      <t>サキ</t>
    </rPh>
    <rPh sb="4" eb="7">
      <t>シチョウソン</t>
    </rPh>
    <rPh sb="7" eb="8">
      <t>メイ</t>
    </rPh>
    <rPh sb="9" eb="11">
      <t>センタク</t>
    </rPh>
    <phoneticPr fontId="1"/>
  </si>
  <si>
    <t>金融機関名</t>
    <phoneticPr fontId="1"/>
  </si>
  <si>
    <t>上記金額の受領に関する一切の権限を委任します。</t>
    <phoneticPr fontId="1"/>
  </si>
  <si>
    <t>委　　任　　状</t>
    <rPh sb="0" eb="1">
      <t>イ</t>
    </rPh>
    <rPh sb="3" eb="4">
      <t>ニン</t>
    </rPh>
    <rPh sb="6" eb="7">
      <t>ジョウ</t>
    </rPh>
    <phoneticPr fontId="1"/>
  </si>
  <si>
    <t>職・氏名</t>
    <rPh sb="0" eb="1">
      <t>ショク</t>
    </rPh>
    <rPh sb="2" eb="4">
      <t>シメイ</t>
    </rPh>
    <phoneticPr fontId="1"/>
  </si>
  <si>
    <t>所 在 地</t>
    <rPh sb="0" eb="1">
      <t>トコロ</t>
    </rPh>
    <rPh sb="2" eb="3">
      <t>ザイ</t>
    </rPh>
    <rPh sb="4" eb="5">
      <t>チ</t>
    </rPh>
    <phoneticPr fontId="1"/>
  </si>
  <si>
    <t>（不在者投票経費請求書別紙）　</t>
    <rPh sb="1" eb="4">
      <t>フザイシャ</t>
    </rPh>
    <rPh sb="4" eb="6">
      <t>トウヒョウ</t>
    </rPh>
    <rPh sb="6" eb="8">
      <t>ケイヒ</t>
    </rPh>
    <rPh sb="8" eb="11">
      <t>セイキュウショ</t>
    </rPh>
    <rPh sb="11" eb="13">
      <t>ベッシ</t>
    </rPh>
    <phoneticPr fontId="1"/>
  </si>
  <si>
    <t>不在者投票
月　日</t>
    <rPh sb="0" eb="3">
      <t>フザイシャ</t>
    </rPh>
    <rPh sb="3" eb="5">
      <t>トウヒョウ</t>
    </rPh>
    <rPh sb="6" eb="7">
      <t>ツキ</t>
    </rPh>
    <rPh sb="8" eb="9">
      <t>ヒ</t>
    </rPh>
    <phoneticPr fontId="1"/>
  </si>
  <si>
    <t>選挙人名簿に記載されている住所</t>
    <phoneticPr fontId="1"/>
  </si>
  <si>
    <t>不　　在　　者　　投　　票　　者</t>
    <rPh sb="0" eb="1">
      <t>フ</t>
    </rPh>
    <rPh sb="3" eb="4">
      <t>ザイ</t>
    </rPh>
    <rPh sb="6" eb="7">
      <t>モノ</t>
    </rPh>
    <rPh sb="9" eb="10">
      <t>トウ</t>
    </rPh>
    <rPh sb="12" eb="13">
      <t>ヒョウ</t>
    </rPh>
    <rPh sb="15" eb="16">
      <t>モノ</t>
    </rPh>
    <phoneticPr fontId="1"/>
  </si>
  <si>
    <t>投票済＋
市町村
順位</t>
    <rPh sb="0" eb="3">
      <t>トウヒョウズミ</t>
    </rPh>
    <rPh sb="5" eb="8">
      <t>シチョウソン</t>
    </rPh>
    <rPh sb="9" eb="11">
      <t>ジュンイ</t>
    </rPh>
    <phoneticPr fontId="1"/>
  </si>
  <si>
    <t>第５０回衆議院小選挙区選出議員選挙及び衆議院比例代表選出議員選挙、並びに第２６回最高裁判所裁判官国民審査</t>
    <rPh sb="0" eb="1">
      <t>ダイ</t>
    </rPh>
    <rPh sb="3" eb="4">
      <t>カイ</t>
    </rPh>
    <rPh sb="4" eb="7">
      <t>シュウギイン</t>
    </rPh>
    <rPh sb="7" eb="8">
      <t>ショウ</t>
    </rPh>
    <rPh sb="8" eb="11">
      <t>センキョク</t>
    </rPh>
    <rPh sb="11" eb="13">
      <t>センシュツ</t>
    </rPh>
    <rPh sb="13" eb="15">
      <t>ギイン</t>
    </rPh>
    <rPh sb="15" eb="17">
      <t>センキョ</t>
    </rPh>
    <rPh sb="17" eb="18">
      <t>オヨ</t>
    </rPh>
    <rPh sb="19" eb="22">
      <t>シュウギイン</t>
    </rPh>
    <rPh sb="22" eb="24">
      <t>ヒレイ</t>
    </rPh>
    <rPh sb="24" eb="26">
      <t>ダイヒョウ</t>
    </rPh>
    <rPh sb="26" eb="28">
      <t>センシュツ</t>
    </rPh>
    <rPh sb="28" eb="30">
      <t>ギイン</t>
    </rPh>
    <rPh sb="30" eb="32">
      <t>センキョ</t>
    </rPh>
    <rPh sb="33" eb="34">
      <t>ナラ</t>
    </rPh>
    <rPh sb="36" eb="37">
      <t>ダイ</t>
    </rPh>
    <rPh sb="39" eb="40">
      <t>カイ</t>
    </rPh>
    <rPh sb="40" eb="42">
      <t>サイコウ</t>
    </rPh>
    <rPh sb="42" eb="44">
      <t>サイバン</t>
    </rPh>
    <rPh sb="44" eb="45">
      <t>ショ</t>
    </rPh>
    <rPh sb="45" eb="48">
      <t>サイバンカン</t>
    </rPh>
    <rPh sb="48" eb="50">
      <t>コクミン</t>
    </rPh>
    <rPh sb="50" eb="52">
      <t>シンサ</t>
    </rPh>
    <phoneticPr fontId="1"/>
  </si>
  <si>
    <r>
      <t xml:space="preserve">点字投票
</t>
    </r>
    <r>
      <rPr>
        <b/>
        <sz val="9"/>
        <color rgb="FFFF0000"/>
        <rFont val="ＭＳ Ｐゴシック"/>
        <family val="3"/>
        <charset val="128"/>
        <scheme val="minor"/>
      </rPr>
      <t>※点字投票する場合は、プルダウンから点字を選ぶ</t>
    </r>
    <rPh sb="0" eb="2">
      <t>テンジ</t>
    </rPh>
    <rPh sb="2" eb="4">
      <t>トウヒョウ</t>
    </rPh>
    <rPh sb="6" eb="8">
      <t>テンジ</t>
    </rPh>
    <rPh sb="8" eb="10">
      <t>トウヒョウ</t>
    </rPh>
    <rPh sb="12" eb="14">
      <t>バアイ</t>
    </rPh>
    <rPh sb="23" eb="25">
      <t>テンジ</t>
    </rPh>
    <rPh sb="26" eb="27">
      <t>エラ</t>
    </rPh>
    <phoneticPr fontId="1"/>
  </si>
  <si>
    <t>選挙人氏名</t>
    <phoneticPr fontId="1"/>
  </si>
  <si>
    <t>職・氏名</t>
    <phoneticPr fontId="1"/>
  </si>
  <si>
    <t>告（公）示日</t>
    <rPh sb="0" eb="1">
      <t>コク</t>
    </rPh>
    <rPh sb="2" eb="3">
      <t>コウ</t>
    </rPh>
    <rPh sb="4" eb="5">
      <t>ジ</t>
    </rPh>
    <rPh sb="5" eb="6">
      <t>ビ</t>
    </rPh>
    <phoneticPr fontId="1"/>
  </si>
  <si>
    <t>【投票していない場合】</t>
    <rPh sb="1" eb="3">
      <t>トウヒョウ</t>
    </rPh>
    <rPh sb="8" eb="10">
      <t>バアイ</t>
    </rPh>
    <phoneticPr fontId="1"/>
  </si>
  <si>
    <t>理由</t>
    <rPh sb="0" eb="2">
      <t>リユウ</t>
    </rPh>
    <phoneticPr fontId="1"/>
  </si>
  <si>
    <t>コード</t>
    <phoneticPr fontId="1"/>
  </si>
  <si>
    <t>岡山県</t>
    <rPh sb="0" eb="3">
      <t>オカヤマケン</t>
    </rPh>
    <phoneticPr fontId="1"/>
  </si>
  <si>
    <t xml:space="preserve"> </t>
    <phoneticPr fontId="1"/>
  </si>
  <si>
    <t>１　送付の内訳</t>
    <phoneticPr fontId="1"/>
  </si>
  <si>
    <t>２　交付を受けたが投票をしなかった者（Ｂ）の内訳</t>
    <phoneticPr fontId="1"/>
  </si>
  <si>
    <t>投票した者
（Ａ）</t>
    <phoneticPr fontId="1"/>
  </si>
  <si>
    <t>投票しなかった者
（Ｂ）</t>
    <phoneticPr fontId="1"/>
  </si>
  <si>
    <t>送致件数
（Ａ＋Ｂ）</t>
    <phoneticPr fontId="1"/>
  </si>
  <si>
    <t>選　　挙　　名</t>
    <phoneticPr fontId="1"/>
  </si>
  <si>
    <t>No.</t>
    <phoneticPr fontId="1"/>
  </si>
  <si>
    <t>投票しなかった
理　由</t>
    <rPh sb="0" eb="2">
      <t>トウヒョウ</t>
    </rPh>
    <rPh sb="8" eb="9">
      <t>オサム</t>
    </rPh>
    <rPh sb="10" eb="11">
      <t>ヨシ</t>
    </rPh>
    <phoneticPr fontId="1"/>
  </si>
  <si>
    <t>※郵送の場合は、レターパックプラスを使用してください。（普通郵便不可）</t>
    <rPh sb="1" eb="3">
      <t>ユウソウ</t>
    </rPh>
    <rPh sb="4" eb="6">
      <t>バアイ</t>
    </rPh>
    <rPh sb="18" eb="20">
      <t>シヨウ</t>
    </rPh>
    <rPh sb="28" eb="30">
      <t>フツウ</t>
    </rPh>
    <rPh sb="30" eb="32">
      <t>ユウビン</t>
    </rPh>
    <rPh sb="32" eb="34">
      <t>フカ</t>
    </rPh>
    <phoneticPr fontId="1"/>
  </si>
  <si>
    <t>受付番号</t>
    <rPh sb="0" eb="2">
      <t>ウケツケ</t>
    </rPh>
    <rPh sb="2" eb="4">
      <t>バンゴウ</t>
    </rPh>
    <phoneticPr fontId="1"/>
  </si>
  <si>
    <t>管理番号</t>
    <rPh sb="0" eb="2">
      <t>カンリ</t>
    </rPh>
    <rPh sb="2" eb="4">
      <t>バンゴウ</t>
    </rPh>
    <phoneticPr fontId="1"/>
  </si>
  <si>
    <t>備   考</t>
    <phoneticPr fontId="1"/>
  </si>
  <si>
    <t>不在者投票管理者</t>
    <phoneticPr fontId="1"/>
  </si>
  <si>
    <t>事務担当者</t>
    <phoneticPr fontId="1"/>
  </si>
  <si>
    <t>電話番号</t>
    <rPh sb="0" eb="2">
      <t>デンワ</t>
    </rPh>
    <rPh sb="2" eb="4">
      <t>バンゴウ</t>
    </rPh>
    <phoneticPr fontId="1"/>
  </si>
  <si>
    <t>施設番号</t>
    <rPh sb="0" eb="2">
      <t>シセツ</t>
    </rPh>
    <rPh sb="2" eb="4">
      <t>バンゴウ</t>
    </rPh>
    <phoneticPr fontId="1"/>
  </si>
  <si>
    <t>（職名）</t>
    <rPh sb="1" eb="3">
      <t>ショクメイ</t>
    </rPh>
    <phoneticPr fontId="1"/>
  </si>
  <si>
    <t>　不在者投票管理者</t>
    <phoneticPr fontId="1"/>
  </si>
  <si>
    <t>（氏名）</t>
    <rPh sb="1" eb="3">
      <t>シメイ</t>
    </rPh>
    <phoneticPr fontId="1"/>
  </si>
  <si>
    <t>殿</t>
    <rPh sb="0" eb="1">
      <t>ドノ</t>
    </rPh>
    <phoneticPr fontId="1"/>
  </si>
  <si>
    <t>明治　昭和
大正　平成</t>
    <rPh sb="0" eb="2">
      <t>メイジ</t>
    </rPh>
    <rPh sb="3" eb="5">
      <t>ショウワ</t>
    </rPh>
    <rPh sb="6" eb="8">
      <t>タイショウ</t>
    </rPh>
    <rPh sb="9" eb="11">
      <t>ヘイセイ</t>
    </rPh>
    <phoneticPr fontId="1"/>
  </si>
  <si>
    <t>年　　　月　　　日</t>
    <rPh sb="0" eb="1">
      <t>ネン</t>
    </rPh>
    <rPh sb="4" eb="5">
      <t>ガツ</t>
    </rPh>
    <rPh sb="8" eb="9">
      <t>ヒ</t>
    </rPh>
    <phoneticPr fontId="1"/>
  </si>
  <si>
    <t>（</t>
    <phoneticPr fontId="1"/>
  </si>
  <si>
    <t>）</t>
    <phoneticPr fontId="1"/>
  </si>
  <si>
    <t>所　在　地</t>
    <rPh sb="0" eb="1">
      <t>ショ</t>
    </rPh>
    <rPh sb="2" eb="3">
      <t>ザイ</t>
    </rPh>
    <rPh sb="4" eb="5">
      <t>チ</t>
    </rPh>
    <phoneticPr fontId="1"/>
  </si>
  <si>
    <t>事務担当者</t>
    <rPh sb="0" eb="5">
      <t>ジムタントウシャ</t>
    </rPh>
    <phoneticPr fontId="1"/>
  </si>
  <si>
    <t>（</t>
    <phoneticPr fontId="1"/>
  </si>
  <si>
    <t>）</t>
    <phoneticPr fontId="1"/>
  </si>
  <si>
    <t>選挙人氏名ふりがな
（ひらがな）</t>
    <rPh sb="0" eb="3">
      <t>センキョニン</t>
    </rPh>
    <rPh sb="3" eb="5">
      <t>シメイ</t>
    </rPh>
    <phoneticPr fontId="1"/>
  </si>
  <si>
    <t>心身の故障</t>
    <rPh sb="0" eb="2">
      <t>シンシン</t>
    </rPh>
    <rPh sb="3" eb="5">
      <t>コショウ</t>
    </rPh>
    <phoneticPr fontId="1"/>
  </si>
  <si>
    <t>その他</t>
    <rPh sb="2" eb="3">
      <t>タ</t>
    </rPh>
    <phoneticPr fontId="1"/>
  </si>
  <si>
    <t>※
投票区名</t>
    <rPh sb="2" eb="6">
      <t>トウヒョウクメイ</t>
    </rPh>
    <phoneticPr fontId="1"/>
  </si>
  <si>
    <t>※
名簿番号</t>
    <rPh sb="2" eb="6">
      <t>メイボバンゴウ</t>
    </rPh>
    <phoneticPr fontId="1"/>
  </si>
  <si>
    <t>※
整理番号</t>
    <rPh sb="2" eb="4">
      <t>セイリ</t>
    </rPh>
    <rPh sb="4" eb="6">
      <t>バンゴウ</t>
    </rPh>
    <phoneticPr fontId="1"/>
  </si>
  <si>
    <t>選挙人名簿に記載されている住所</t>
    <rPh sb="0" eb="3">
      <t>センキョニン</t>
    </rPh>
    <rPh sb="3" eb="5">
      <t>メイボ</t>
    </rPh>
    <rPh sb="6" eb="8">
      <t>キサイ</t>
    </rPh>
    <rPh sb="13" eb="15">
      <t>ジュウショ</t>
    </rPh>
    <phoneticPr fontId="1"/>
  </si>
  <si>
    <t>備考</t>
    <phoneticPr fontId="1"/>
  </si>
  <si>
    <t xml:space="preserve">  仮投票の原因欄は、「選挙人の不服」「投票立会人の異議」の別を記載すること。</t>
    <phoneticPr fontId="1"/>
  </si>
  <si>
    <t>ふりがな
氏名</t>
    <rPh sb="5" eb="7">
      <t>シメイ</t>
    </rPh>
    <phoneticPr fontId="1"/>
  </si>
  <si>
    <t>～～～～～～～～～～～～～～～～～事務処理欄（以下は記入しないでください。）～～～～～～～～～～～～～～</t>
    <phoneticPr fontId="1"/>
  </si>
  <si>
    <t>不在者投票経費請求書</t>
    <rPh sb="5" eb="6">
      <t>ヘ</t>
    </rPh>
    <rPh sb="6" eb="7">
      <t>ヒ</t>
    </rPh>
    <rPh sb="7" eb="8">
      <t>ショウ</t>
    </rPh>
    <rPh sb="8" eb="9">
      <t>モトム</t>
    </rPh>
    <phoneticPr fontId="1"/>
  </si>
  <si>
    <t>円</t>
    <rPh sb="0" eb="1">
      <t>エン</t>
    </rPh>
    <phoneticPr fontId="1"/>
  </si>
  <si>
    <t>金</t>
    <rPh sb="0" eb="1">
      <t>キン</t>
    </rPh>
    <phoneticPr fontId="1"/>
  </si>
  <si>
    <t>上記のとおり請求します。</t>
    <rPh sb="0" eb="2">
      <t>ジョウキ</t>
    </rPh>
    <rPh sb="6" eb="8">
      <t>セイキュウ</t>
    </rPh>
    <phoneticPr fontId="1"/>
  </si>
  <si>
    <t>所在地</t>
    <rPh sb="0" eb="1">
      <t>トコロ</t>
    </rPh>
    <rPh sb="1" eb="2">
      <t>ザイ</t>
    </rPh>
    <rPh sb="2" eb="3">
      <t>チ</t>
    </rPh>
    <phoneticPr fontId="1"/>
  </si>
  <si>
    <t>役職名</t>
    <rPh sb="0" eb="3">
      <t>ヤクショクメイ</t>
    </rPh>
    <phoneticPr fontId="1"/>
  </si>
  <si>
    <t>氏名</t>
    <rPh sb="0" eb="2">
      <t>シメイ</t>
    </rPh>
    <phoneticPr fontId="1"/>
  </si>
  <si>
    <t>㊞</t>
    <phoneticPr fontId="53"/>
  </si>
  <si>
    <t>口座番号</t>
    <rPh sb="0" eb="4">
      <t>コウザバンゴウ</t>
    </rPh>
    <phoneticPr fontId="1"/>
  </si>
  <si>
    <t>口座名義人（漢字）</t>
    <rPh sb="0" eb="5">
      <t>コウザメイギニン</t>
    </rPh>
    <rPh sb="6" eb="8">
      <t>カンジ</t>
    </rPh>
    <phoneticPr fontId="1"/>
  </si>
  <si>
    <t>預金種別</t>
    <rPh sb="0" eb="4">
      <t>ヨキンシュベツ</t>
    </rPh>
    <phoneticPr fontId="1"/>
  </si>
  <si>
    <t>本・支店名</t>
    <rPh sb="0" eb="1">
      <t>ホン</t>
    </rPh>
    <rPh sb="2" eb="5">
      <t>シテンメイ</t>
    </rPh>
    <phoneticPr fontId="1"/>
  </si>
  <si>
    <r>
      <t>※　請求者と口座名義人が異なる場合は、振り込みできません。
　　</t>
    </r>
    <r>
      <rPr>
        <u/>
        <sz val="10"/>
        <color theme="1"/>
        <rFont val="ＭＳ 明朝"/>
        <family val="1"/>
        <charset val="128"/>
      </rPr>
      <t>この経費の受領者（上記口座名義人）が、</t>
    </r>
    <r>
      <rPr>
        <b/>
        <u/>
        <sz val="10"/>
        <color theme="1"/>
        <rFont val="ＭＳ 明朝"/>
        <family val="1"/>
        <charset val="128"/>
      </rPr>
      <t>不在者投票管理者以外</t>
    </r>
    <r>
      <rPr>
        <u/>
        <sz val="10"/>
        <color theme="1"/>
        <rFont val="ＭＳ 明朝"/>
        <family val="1"/>
        <charset val="128"/>
      </rPr>
      <t xml:space="preserve">であるときは、次の委任状に
</t>
    </r>
    <r>
      <rPr>
        <sz val="10"/>
        <color theme="1"/>
        <rFont val="ＭＳ 明朝"/>
        <family val="1"/>
        <charset val="128"/>
      </rPr>
      <t>　</t>
    </r>
    <r>
      <rPr>
        <u/>
        <sz val="10"/>
        <color theme="1"/>
        <rFont val="ＭＳ 明朝"/>
        <family val="1"/>
        <charset val="128"/>
      </rPr>
      <t>記入してください</t>
    </r>
    <r>
      <rPr>
        <sz val="10"/>
        <color theme="1"/>
        <rFont val="ＭＳ 明朝"/>
        <family val="1"/>
        <charset val="128"/>
      </rPr>
      <t>。受領者が法人にあっては、法人名並びに代表者の役職名及び氏名を記入して
　ください。</t>
    </r>
    <phoneticPr fontId="1"/>
  </si>
  <si>
    <t>※請求書の押印を省略する場合は、下記の事項を記入してください。ただし、委任状の押印の省略はできません。</t>
    <phoneticPr fontId="1"/>
  </si>
  <si>
    <t>発行責任者の職</t>
    <rPh sb="0" eb="5">
      <t>ハッコウセキニンシャ</t>
    </rPh>
    <rPh sb="6" eb="7">
      <t>ショク</t>
    </rPh>
    <phoneticPr fontId="1"/>
  </si>
  <si>
    <t>発行責任者の氏名</t>
    <rPh sb="0" eb="5">
      <t>ハッコウセキニンシャ</t>
    </rPh>
    <rPh sb="6" eb="8">
      <t>シメイ</t>
    </rPh>
    <phoneticPr fontId="1"/>
  </si>
  <si>
    <t>経費請求書の押印を省略する場合</t>
    <rPh sb="0" eb="5">
      <t>ケイヒセイキュウショ</t>
    </rPh>
    <rPh sb="6" eb="8">
      <t>オウイン</t>
    </rPh>
    <rPh sb="9" eb="11">
      <t>ショウリャク</t>
    </rPh>
    <rPh sb="13" eb="15">
      <t>バアイ</t>
    </rPh>
    <phoneticPr fontId="1"/>
  </si>
  <si>
    <t>発行責任者</t>
    <rPh sb="0" eb="5">
      <t>ハッコウセキニンシャ</t>
    </rPh>
    <phoneticPr fontId="1"/>
  </si>
  <si>
    <t>担当者</t>
    <rPh sb="0" eb="3">
      <t>タントウシャ</t>
    </rPh>
    <phoneticPr fontId="1"/>
  </si>
  <si>
    <t>役職・氏名</t>
    <rPh sb="0" eb="2">
      <t>ヤクショク</t>
    </rPh>
    <rPh sb="3" eb="5">
      <t>シメイ</t>
    </rPh>
    <phoneticPr fontId="1"/>
  </si>
  <si>
    <t>電話番号</t>
    <rPh sb="0" eb="4">
      <t>デンワバンゴウ</t>
    </rPh>
    <phoneticPr fontId="1"/>
  </si>
  <si>
    <t>発行責任者の電話番号</t>
    <rPh sb="0" eb="5">
      <t>ハッコウセキニンシャ</t>
    </rPh>
    <rPh sb="6" eb="10">
      <t>デンワバンゴウ</t>
    </rPh>
    <phoneticPr fontId="1"/>
  </si>
  <si>
    <t>（注意）</t>
    <rPh sb="1" eb="3">
      <t>チュウイ</t>
    </rPh>
    <phoneticPr fontId="1"/>
  </si>
  <si>
    <r>
      <t>１　この請求書は、選挙期日後１週間以内に必着するように、
　〒７００－８５７０　岡山市北区内山下２－４－６　岡山県選挙管理委員会事務局
　宛て送付してください。
２　</t>
    </r>
    <r>
      <rPr>
        <u/>
        <sz val="10"/>
        <color theme="1"/>
        <rFont val="ＭＳ 明朝"/>
        <family val="1"/>
        <charset val="128"/>
      </rPr>
      <t xml:space="preserve">不在者投票管理者（請求者）は、病院長又は指定施設の長等（これらの者に事故がある場合
</t>
    </r>
    <r>
      <rPr>
        <sz val="10"/>
        <color theme="1"/>
        <rFont val="ＭＳ 明朝"/>
        <family val="1"/>
        <charset val="128"/>
      </rPr>
      <t>　</t>
    </r>
    <r>
      <rPr>
        <u/>
        <sz val="10"/>
        <color theme="1"/>
        <rFont val="ＭＳ 明朝"/>
        <family val="1"/>
        <charset val="128"/>
      </rPr>
      <t>等にあっては、病院長又は指定施設の長等の職務を代理すべき者）</t>
    </r>
    <r>
      <rPr>
        <sz val="10"/>
        <color theme="1"/>
        <rFont val="ＭＳ 明朝"/>
        <family val="1"/>
        <charset val="128"/>
      </rPr>
      <t xml:space="preserve">となります。
３　口座名義は必ず銀行届出のとおり正しく記入してください。
４　口座振込のできる金融機関は、次のとおりです。
　　普通銀行、信託銀行、信用金庫、株式会社商工組合中央金庫、農林中央金庫、信用農業協同
　組合連合会、農業協同組合、信用組合及び労働金庫の本店、支店及び出張所
</t>
    </r>
    <phoneticPr fontId="1"/>
  </si>
  <si>
    <t>宛先：国政選挙、県知事選挙、県議会議員選挙　→　岡山県選挙管理委員会事務局</t>
    <rPh sb="0" eb="2">
      <t>アテサキ</t>
    </rPh>
    <rPh sb="3" eb="7">
      <t>コクセイセンキョ</t>
    </rPh>
    <rPh sb="8" eb="13">
      <t>ケンチジセンキョ</t>
    </rPh>
    <rPh sb="14" eb="19">
      <t>ケンギカイギイン</t>
    </rPh>
    <rPh sb="19" eb="21">
      <t>センキョ</t>
    </rPh>
    <rPh sb="24" eb="37">
      <t>オカヤマケンセンキョカンリイインカイジムキョク</t>
    </rPh>
    <phoneticPr fontId="1"/>
  </si>
  <si>
    <t>　　：市町村選挙　　　　　　　　　　　　　　→　当該市町村選挙管理委員会事務局</t>
    <rPh sb="3" eb="8">
      <t>シチョウソンセンキョ</t>
    </rPh>
    <rPh sb="24" eb="26">
      <t>トウガイ</t>
    </rPh>
    <rPh sb="26" eb="29">
      <t>シチョウソン</t>
    </rPh>
    <rPh sb="29" eb="39">
      <t>センキョカンリイインカイジムキョク</t>
    </rPh>
    <phoneticPr fontId="1"/>
  </si>
  <si>
    <t>不在者投票経費の単価/人</t>
    <rPh sb="0" eb="3">
      <t>フザイシャ</t>
    </rPh>
    <rPh sb="3" eb="5">
      <t>トウヒョウ</t>
    </rPh>
    <rPh sb="5" eb="7">
      <t>ケイヒ</t>
    </rPh>
    <rPh sb="8" eb="10">
      <t>タンカ</t>
    </rPh>
    <rPh sb="11" eb="12">
      <t>ニン</t>
    </rPh>
    <phoneticPr fontId="1"/>
  </si>
  <si>
    <t>【引続居住確認】</t>
    <rPh sb="1" eb="2">
      <t>イン</t>
    </rPh>
    <rPh sb="2" eb="3">
      <t>ゾク</t>
    </rPh>
    <rPh sb="3" eb="5">
      <t>キョジュウ</t>
    </rPh>
    <rPh sb="5" eb="7">
      <t>カクニン</t>
    </rPh>
    <phoneticPr fontId="1"/>
  </si>
  <si>
    <t>引続居住</t>
    <rPh sb="0" eb="2">
      <t>ヒキツヅ</t>
    </rPh>
    <rPh sb="2" eb="4">
      <t>キョジュウ</t>
    </rPh>
    <phoneticPr fontId="1"/>
  </si>
  <si>
    <t>市町村への請求日
（順位調整用）</t>
    <rPh sb="0" eb="3">
      <t>シチョウソン</t>
    </rPh>
    <rPh sb="5" eb="8">
      <t>セイキュウビ</t>
    </rPh>
    <rPh sb="10" eb="15">
      <t>ジュンイチョウセイヨウ</t>
    </rPh>
    <phoneticPr fontId="1"/>
  </si>
  <si>
    <t>月　　　　　日</t>
    <rPh sb="0" eb="1">
      <t>ツキ</t>
    </rPh>
    <rPh sb="6" eb="7">
      <t>ヒ</t>
    </rPh>
    <phoneticPr fontId="1"/>
  </si>
  <si>
    <r>
      <rPr>
        <sz val="16"/>
        <color theme="1"/>
        <rFont val="ＭＳ 明朝"/>
        <family val="1"/>
        <charset val="128"/>
      </rPr>
      <t>請　　求　　件　　数</t>
    </r>
    <r>
      <rPr>
        <sz val="12"/>
        <color theme="1"/>
        <rFont val="ＭＳ 明朝"/>
        <family val="1"/>
        <charset val="128"/>
      </rPr>
      <t xml:space="preserve">
</t>
    </r>
    <r>
      <rPr>
        <sz val="11"/>
        <color theme="1"/>
        <rFont val="ＭＳ 明朝"/>
        <family val="1"/>
        <charset val="128"/>
      </rPr>
      <t>(別紙の請求者名簿に記載の選挙人の数)</t>
    </r>
    <phoneticPr fontId="1"/>
  </si>
  <si>
    <r>
      <t xml:space="preserve">　備　考　  </t>
    </r>
    <r>
      <rPr>
        <u/>
        <sz val="12"/>
        <color theme="1"/>
        <rFont val="ＭＳ 明朝"/>
        <family val="1"/>
        <charset val="128"/>
      </rPr>
      <t>別紙の「請求者名簿」を添付すること。</t>
    </r>
    <phoneticPr fontId="1"/>
  </si>
  <si>
    <r>
      <rPr>
        <sz val="8"/>
        <color theme="1"/>
        <rFont val="ＭＳ 明朝"/>
        <family val="1"/>
        <charset val="128"/>
      </rPr>
      <t>ふ り が な</t>
    </r>
    <r>
      <rPr>
        <sz val="11"/>
        <color theme="1"/>
        <rFont val="ＭＳ 明朝"/>
        <family val="1"/>
        <charset val="128"/>
      </rPr>
      <t xml:space="preserve">
選挙人氏名</t>
    </r>
    <rPh sb="8" eb="11">
      <t>センキョニン</t>
    </rPh>
    <rPh sb="11" eb="13">
      <t>シメイ</t>
    </rPh>
    <phoneticPr fontId="1"/>
  </si>
  <si>
    <t>代理投票の事由
（該当に○印）</t>
    <rPh sb="0" eb="4">
      <t>ダイリトウヒョウ</t>
    </rPh>
    <rPh sb="5" eb="7">
      <t>ジユウ</t>
    </rPh>
    <rPh sb="9" eb="11">
      <t>ガイトウ</t>
    </rPh>
    <rPh sb="13" eb="14">
      <t>シルシ</t>
    </rPh>
    <phoneticPr fontId="1"/>
  </si>
  <si>
    <t>を代理人と定め、</t>
    <phoneticPr fontId="1"/>
  </si>
  <si>
    <t>　←半角で、ハイフンをつけて</t>
    <rPh sb="2" eb="4">
      <t>ハンカク</t>
    </rPh>
    <phoneticPr fontId="1"/>
  </si>
  <si>
    <t>　←半角で、ハイフンをつけて。事務担当者の部署の電話番号</t>
    <rPh sb="2" eb="4">
      <t>ハンカク</t>
    </rPh>
    <rPh sb="15" eb="17">
      <t>ジム</t>
    </rPh>
    <rPh sb="17" eb="20">
      <t>タントウシャ</t>
    </rPh>
    <rPh sb="21" eb="23">
      <t>ブショ</t>
    </rPh>
    <rPh sb="24" eb="26">
      <t>デンワ</t>
    </rPh>
    <rPh sb="26" eb="28">
      <t>バンゴウ</t>
    </rPh>
    <phoneticPr fontId="1"/>
  </si>
  <si>
    <t>　←選挙管理委員会からの連絡や確認に対応いただける方の役職</t>
    <rPh sb="2" eb="4">
      <t>センキョ</t>
    </rPh>
    <rPh sb="4" eb="6">
      <t>カンリ</t>
    </rPh>
    <rPh sb="6" eb="9">
      <t>イインカイ</t>
    </rPh>
    <rPh sb="12" eb="14">
      <t>レンラク</t>
    </rPh>
    <rPh sb="15" eb="17">
      <t>カクニン</t>
    </rPh>
    <rPh sb="18" eb="20">
      <t>タイオウ</t>
    </rPh>
    <rPh sb="25" eb="26">
      <t>カタ</t>
    </rPh>
    <rPh sb="27" eb="29">
      <t>ヤクショク</t>
    </rPh>
    <phoneticPr fontId="1"/>
  </si>
  <si>
    <t>　←選挙管理委員会からの連絡や確認に対応いただける方</t>
    <rPh sb="2" eb="4">
      <t>センキョ</t>
    </rPh>
    <rPh sb="4" eb="6">
      <t>カンリ</t>
    </rPh>
    <rPh sb="6" eb="9">
      <t>イインカイ</t>
    </rPh>
    <rPh sb="12" eb="14">
      <t>レンラク</t>
    </rPh>
    <rPh sb="15" eb="17">
      <t>カクニン</t>
    </rPh>
    <rPh sb="18" eb="20">
      <t>タイオウ</t>
    </rPh>
    <rPh sb="25" eb="26">
      <t>カタ</t>
    </rPh>
    <phoneticPr fontId="1"/>
  </si>
  <si>
    <t>　←不在者投票経費請求書の発行責任者の方の役職（請求書の押印を省略しない場合は記入不要。）</t>
    <rPh sb="2" eb="5">
      <t>フザイシャ</t>
    </rPh>
    <rPh sb="5" eb="7">
      <t>トウヒョウ</t>
    </rPh>
    <rPh sb="7" eb="9">
      <t>ケイヒ</t>
    </rPh>
    <rPh sb="9" eb="12">
      <t>セイキュウショ</t>
    </rPh>
    <rPh sb="13" eb="15">
      <t>ハッコウ</t>
    </rPh>
    <rPh sb="15" eb="18">
      <t>セキニンシャ</t>
    </rPh>
    <rPh sb="19" eb="20">
      <t>カタ</t>
    </rPh>
    <rPh sb="21" eb="23">
      <t>ヤクショク</t>
    </rPh>
    <rPh sb="24" eb="27">
      <t>セイキュウショ</t>
    </rPh>
    <rPh sb="28" eb="30">
      <t>オウイン</t>
    </rPh>
    <rPh sb="31" eb="33">
      <t>ショウリャク</t>
    </rPh>
    <rPh sb="36" eb="38">
      <t>バアイ</t>
    </rPh>
    <rPh sb="39" eb="41">
      <t>キニュウ</t>
    </rPh>
    <rPh sb="41" eb="43">
      <t>フヨウ</t>
    </rPh>
    <phoneticPr fontId="1"/>
  </si>
  <si>
    <t>　←不在者投票経費請求書の発行責任者の方（請求書の押印を省略しない場合は記入不要。）</t>
    <rPh sb="2" eb="5">
      <t>フザイシャ</t>
    </rPh>
    <rPh sb="5" eb="7">
      <t>トウヒョウ</t>
    </rPh>
    <rPh sb="7" eb="9">
      <t>ケイヒ</t>
    </rPh>
    <rPh sb="9" eb="12">
      <t>セイキュウショ</t>
    </rPh>
    <rPh sb="13" eb="15">
      <t>ハッコウ</t>
    </rPh>
    <rPh sb="15" eb="18">
      <t>セキニンシャ</t>
    </rPh>
    <rPh sb="19" eb="20">
      <t>カタ</t>
    </rPh>
    <rPh sb="21" eb="24">
      <t>セイキュウショ</t>
    </rPh>
    <rPh sb="25" eb="27">
      <t>オウイン</t>
    </rPh>
    <rPh sb="28" eb="30">
      <t>ショウリャク</t>
    </rPh>
    <rPh sb="33" eb="35">
      <t>バアイ</t>
    </rPh>
    <rPh sb="36" eb="40">
      <t>キニュウフヨウ</t>
    </rPh>
    <phoneticPr fontId="1"/>
  </si>
  <si>
    <t>　←半角で、ハイフンをつけて。発行責任者の部署の電話番号（請求書の押印を省略しない場合は記入不要。）</t>
    <rPh sb="2" eb="4">
      <t>ハンカク</t>
    </rPh>
    <rPh sb="15" eb="20">
      <t>ハッコウセキニンシャ</t>
    </rPh>
    <rPh sb="21" eb="23">
      <t>ブショ</t>
    </rPh>
    <rPh sb="24" eb="26">
      <t>デンワ</t>
    </rPh>
    <rPh sb="26" eb="28">
      <t>バンゴウ</t>
    </rPh>
    <phoneticPr fontId="1"/>
  </si>
  <si>
    <t>　←代理投票の補助者に選任した人の氏名</t>
    <rPh sb="2" eb="4">
      <t>ダイリ</t>
    </rPh>
    <rPh sb="4" eb="6">
      <t>トウヒョウ</t>
    </rPh>
    <rPh sb="7" eb="10">
      <t>ホジョシャ</t>
    </rPh>
    <rPh sb="11" eb="13">
      <t>センニン</t>
    </rPh>
    <rPh sb="15" eb="16">
      <t>ヒト</t>
    </rPh>
    <rPh sb="17" eb="19">
      <t>シメイ</t>
    </rPh>
    <phoneticPr fontId="1"/>
  </si>
  <si>
    <t>　←日付は半角で入力（例 0000/00/00）</t>
    <rPh sb="2" eb="4">
      <t>ヒヅケ</t>
    </rPh>
    <rPh sb="5" eb="7">
      <t>ハンカク</t>
    </rPh>
    <rPh sb="8" eb="10">
      <t>ニュウリョク</t>
    </rPh>
    <rPh sb="11" eb="12">
      <t>レイ</t>
    </rPh>
    <phoneticPr fontId="1"/>
  </si>
  <si>
    <t>　←日付は全角で入力</t>
    <rPh sb="2" eb="4">
      <t>ヒヅケ</t>
    </rPh>
    <rPh sb="5" eb="7">
      <t>ゼンカク</t>
    </rPh>
    <rPh sb="8" eb="10">
      <t>ニュウリョク</t>
    </rPh>
    <phoneticPr fontId="1"/>
  </si>
  <si>
    <t>　←プルダウンから選択</t>
    <rPh sb="9" eb="11">
      <t>センタク</t>
    </rPh>
    <phoneticPr fontId="1"/>
  </si>
  <si>
    <t>　←経費の単価を半角で入力</t>
    <rPh sb="2" eb="4">
      <t>ケイヒ</t>
    </rPh>
    <rPh sb="5" eb="7">
      <t>タンカ</t>
    </rPh>
    <rPh sb="8" eb="10">
      <t>ハンカク</t>
    </rPh>
    <rPh sb="11" eb="13">
      <t>ニュウリョク</t>
    </rPh>
    <phoneticPr fontId="1"/>
  </si>
  <si>
    <t>　←施設の公印を押印できる者</t>
    <rPh sb="2" eb="4">
      <t>シセツ</t>
    </rPh>
    <rPh sb="5" eb="7">
      <t>コウイン</t>
    </rPh>
    <rPh sb="8" eb="10">
      <t>オウイン</t>
    </rPh>
    <rPh sb="13" eb="14">
      <t>シャ</t>
    </rPh>
    <phoneticPr fontId="1"/>
  </si>
  <si>
    <t>　←岡山県から番地まで入力</t>
    <rPh sb="2" eb="4">
      <t>オカヤマ</t>
    </rPh>
    <rPh sb="4" eb="5">
      <t>ケン</t>
    </rPh>
    <rPh sb="7" eb="9">
      <t>バンチ</t>
    </rPh>
    <rPh sb="11" eb="13">
      <t>ニュウリョク</t>
    </rPh>
    <phoneticPr fontId="1"/>
  </si>
  <si>
    <t xml:space="preserve">　←施設の公印を押印できる名称 </t>
    <rPh sb="2" eb="4">
      <t>シセツ</t>
    </rPh>
    <rPh sb="5" eb="7">
      <t>コウイン</t>
    </rPh>
    <rPh sb="8" eb="10">
      <t>オウイン</t>
    </rPh>
    <rPh sb="13" eb="15">
      <t>メイショウ</t>
    </rPh>
    <phoneticPr fontId="1"/>
  </si>
  <si>
    <t>　←「○○銀行」「○○金庫」などと入力</t>
    <rPh sb="5" eb="7">
      <t>ギンコウ</t>
    </rPh>
    <rPh sb="11" eb="13">
      <t>キンコ</t>
    </rPh>
    <rPh sb="17" eb="19">
      <t>ニュウリョク</t>
    </rPh>
    <phoneticPr fontId="1"/>
  </si>
  <si>
    <r>
      <t>　←「本店」「○○支店」などと入力
　　 ゆうちょ銀行の場合、通帳記号の２ケタと３ケタ目の数字のあとに「８」をつけ、漢数字で入力する。
　　　（例）1</t>
    </r>
    <r>
      <rPr>
        <u/>
        <sz val="11"/>
        <color theme="1"/>
        <rFont val="ＭＳ Ｐゴシック"/>
        <family val="3"/>
        <charset val="128"/>
        <scheme val="minor"/>
      </rPr>
      <t>54</t>
    </r>
    <r>
      <rPr>
        <sz val="11"/>
        <color theme="1"/>
        <rFont val="ＭＳ Ｐゴシック"/>
        <family val="2"/>
        <charset val="128"/>
        <scheme val="minor"/>
      </rPr>
      <t>30-12345671の場合、「五四八」と入力</t>
    </r>
    <rPh sb="3" eb="5">
      <t>ホンテン</t>
    </rPh>
    <rPh sb="9" eb="11">
      <t>シテン</t>
    </rPh>
    <rPh sb="15" eb="17">
      <t>ニュウリョク</t>
    </rPh>
    <phoneticPr fontId="1"/>
  </si>
  <si>
    <t>　←通帳に記載されているとおり</t>
    <rPh sb="2" eb="4">
      <t>ツウチョウ</t>
    </rPh>
    <rPh sb="5" eb="7">
      <t>キサイ</t>
    </rPh>
    <phoneticPr fontId="1"/>
  </si>
  <si>
    <t>　←着色セルに入力してください。</t>
    <rPh sb="2" eb="4">
      <t>チャクショク</t>
    </rPh>
    <rPh sb="7" eb="9">
      <t>ニュウリョク</t>
    </rPh>
    <phoneticPr fontId="1"/>
  </si>
  <si>
    <t>　←プルダウンから市町村を選択</t>
    <rPh sb="9" eb="12">
      <t>シチョウソン</t>
    </rPh>
    <rPh sb="13" eb="15">
      <t>センタク</t>
    </rPh>
    <phoneticPr fontId="1"/>
  </si>
  <si>
    <t>　備　考　　点字投票をする人は、備考欄に「点字」と記載すること。</t>
    <phoneticPr fontId="1"/>
  </si>
  <si>
    <t>代理投票の理由が
ないと認める理由</t>
    <rPh sb="0" eb="2">
      <t>ダイリ</t>
    </rPh>
    <rPh sb="2" eb="4">
      <t>トウヒョウ</t>
    </rPh>
    <rPh sb="5" eb="7">
      <t>リユウ</t>
    </rPh>
    <rPh sb="12" eb="13">
      <t>ミト</t>
    </rPh>
    <rPh sb="15" eb="17">
      <t>リユウ</t>
    </rPh>
    <phoneticPr fontId="1"/>
  </si>
  <si>
    <t>（不在者投票管理者）</t>
    <phoneticPr fontId="1"/>
  </si>
  <si>
    <t>　←委任日を入力</t>
    <rPh sb="2" eb="4">
      <t>イニン</t>
    </rPh>
    <rPh sb="4" eb="5">
      <t>ビ</t>
    </rPh>
    <rPh sb="6" eb="8">
      <t>ニュウリョク</t>
    </rPh>
    <phoneticPr fontId="1"/>
  </si>
  <si>
    <t>　←ブルダウンから選択</t>
    <rPh sb="9" eb="11">
      <t>センタク</t>
    </rPh>
    <phoneticPr fontId="1"/>
  </si>
  <si>
    <t>　←例）自ら候補者の氏名を記入することができるため
　　　などを記入</t>
    <rPh sb="2" eb="3">
      <t>レイ</t>
    </rPh>
    <rPh sb="4" eb="5">
      <t>ミズカ</t>
    </rPh>
    <rPh sb="6" eb="9">
      <t>コウホシャ</t>
    </rPh>
    <rPh sb="10" eb="12">
      <t>シメイ</t>
    </rPh>
    <rPh sb="13" eb="15">
      <t>キニュウ</t>
    </rPh>
    <rPh sb="32" eb="34">
      <t>キニュウ</t>
    </rPh>
    <phoneticPr fontId="1"/>
  </si>
  <si>
    <t>　←着色セルを記入すること
　　　例）「本人の希望のため」「退院」等
　　　</t>
    <rPh sb="2" eb="4">
      <t>チャクショク</t>
    </rPh>
    <rPh sb="7" eb="9">
      <t>キニュウ</t>
    </rPh>
    <rPh sb="17" eb="18">
      <t>レイ</t>
    </rPh>
    <rPh sb="20" eb="22">
      <t>ホンニン</t>
    </rPh>
    <rPh sb="23" eb="25">
      <t>キボウ</t>
    </rPh>
    <rPh sb="30" eb="32">
      <t>タイイン</t>
    </rPh>
    <rPh sb="33" eb="34">
      <t>トウ</t>
    </rPh>
    <phoneticPr fontId="1"/>
  </si>
  <si>
    <t>　←請求日を入力</t>
    <rPh sb="2" eb="5">
      <t>セイキュウビ</t>
    </rPh>
    <rPh sb="6" eb="8">
      <t>ニュウリョク</t>
    </rPh>
    <phoneticPr fontId="1"/>
  </si>
  <si>
    <t>[不在者投票管理者]</t>
    <phoneticPr fontId="1"/>
  </si>
  <si>
    <t>口座名義人（カタカナで記入。濁点、半濁点も１マスとすること。）
　&lt;通帳の見返しに記載されているカタカナの口座名義をそのまま記載してください。&gt;</t>
    <rPh sb="14" eb="16">
      <t>ダクテン</t>
    </rPh>
    <rPh sb="17" eb="20">
      <t>ハンダクテン</t>
    </rPh>
    <phoneticPr fontId="1"/>
  </si>
  <si>
    <r>
      <t>　←半角で７桁で入力
　　 ゆうちょ銀行の場合、通帳番号の下１ケタをとった７桁の数字を入力する。
　　　　（例）1</t>
    </r>
    <r>
      <rPr>
        <sz val="11"/>
        <color theme="1"/>
        <rFont val="ＭＳ Ｐゴシック"/>
        <family val="3"/>
        <charset val="128"/>
        <scheme val="minor"/>
      </rPr>
      <t>543</t>
    </r>
    <r>
      <rPr>
        <sz val="11"/>
        <color theme="1"/>
        <rFont val="ＭＳ Ｐゴシック"/>
        <family val="2"/>
        <charset val="128"/>
        <scheme val="minor"/>
      </rPr>
      <t>0-</t>
    </r>
    <r>
      <rPr>
        <u/>
        <sz val="11"/>
        <color theme="1"/>
        <rFont val="ＭＳ Ｐゴシック"/>
        <family val="3"/>
        <charset val="128"/>
        <scheme val="minor"/>
      </rPr>
      <t>1234567</t>
    </r>
    <r>
      <rPr>
        <sz val="11"/>
        <color theme="1"/>
        <rFont val="ＭＳ Ｐゴシック"/>
        <family val="2"/>
        <charset val="128"/>
        <scheme val="minor"/>
      </rPr>
      <t>1の場合、「1234567」と入力</t>
    </r>
    <rPh sb="2" eb="4">
      <t>ハンカク</t>
    </rPh>
    <rPh sb="6" eb="7">
      <t>ケタ</t>
    </rPh>
    <rPh sb="8" eb="10">
      <t>ニュウリョク</t>
    </rPh>
    <phoneticPr fontId="1"/>
  </si>
  <si>
    <t>　選挙人から令第50条第３項（点字による投票）の申立ての依頼があった場合は、備考欄に「点字」と記載すること。
　</t>
    <phoneticPr fontId="1"/>
  </si>
  <si>
    <t>議員選挙</t>
    <rPh sb="0" eb="4">
      <t>ギインセンキョ</t>
    </rPh>
    <phoneticPr fontId="1"/>
  </si>
  <si>
    <t>の投票において、次の者は、代理投票を行ったので通知します。</t>
    <phoneticPr fontId="1"/>
  </si>
  <si>
    <t>の不在者投票をするため、投票用紙及び</t>
    <rPh sb="1" eb="6">
      <t>フザイシャトウヒョウ</t>
    </rPh>
    <rPh sb="12" eb="16">
      <t>トウヒョウヨウシ</t>
    </rPh>
    <rPh sb="16" eb="17">
      <t>オヨ</t>
    </rPh>
    <phoneticPr fontId="1"/>
  </si>
  <si>
    <t>投票用封筒の交付の請求を依頼します。</t>
    <rPh sb="0" eb="3">
      <t>トウヒョウヨウ</t>
    </rPh>
    <rPh sb="3" eb="5">
      <t>フウトウ</t>
    </rPh>
    <rPh sb="6" eb="8">
      <t>コウフ</t>
    </rPh>
    <rPh sb="9" eb="11">
      <t>セイキュウ</t>
    </rPh>
    <rPh sb="12" eb="14">
      <t>イライ</t>
    </rPh>
    <phoneticPr fontId="1"/>
  </si>
  <si>
    <t>比例代表選出</t>
    <rPh sb="0" eb="4">
      <t>ヒレイダイヒョウ</t>
    </rPh>
    <rPh sb="4" eb="6">
      <t>センシュツ</t>
    </rPh>
    <phoneticPr fontId="1"/>
  </si>
  <si>
    <t>別紙の請求者名簿に記載の選挙人は、</t>
    <rPh sb="0" eb="2">
      <t>ベッシ</t>
    </rPh>
    <rPh sb="3" eb="8">
      <t>セイキュウシャメイボ</t>
    </rPh>
    <rPh sb="9" eb="11">
      <t>キサイ</t>
    </rPh>
    <rPh sb="12" eb="15">
      <t>センキョニン</t>
    </rPh>
    <phoneticPr fontId="1"/>
  </si>
  <si>
    <t>の当日、</t>
    <rPh sb="1" eb="3">
      <t>トウジツ</t>
    </rPh>
    <phoneticPr fontId="1"/>
  </si>
  <si>
    <t>当施設にあるため、当施設において投票する見込みであり、公職選挙法施行令第50条第４項の</t>
    <rPh sb="0" eb="3">
      <t>トウシセツ</t>
    </rPh>
    <rPh sb="9" eb="12">
      <t>トウシセツ</t>
    </rPh>
    <rPh sb="16" eb="18">
      <t>トウヒョウ</t>
    </rPh>
    <rPh sb="20" eb="22">
      <t>ミコ</t>
    </rPh>
    <rPh sb="27" eb="32">
      <t>コウショクセンキョホウ</t>
    </rPh>
    <rPh sb="32" eb="35">
      <t>セコウレイ</t>
    </rPh>
    <rPh sb="35" eb="36">
      <t>ダイ</t>
    </rPh>
    <rPh sb="38" eb="39">
      <t>ジョウ</t>
    </rPh>
    <rPh sb="39" eb="40">
      <t>ダイ</t>
    </rPh>
    <rPh sb="41" eb="42">
      <t>コウ</t>
    </rPh>
    <phoneticPr fontId="1"/>
  </si>
  <si>
    <t>規定による依頼があったので、別紙の請求者名簿に記載の選挙人に代わって、投票用紙及び</t>
    <rPh sb="0" eb="2">
      <t>キテイ</t>
    </rPh>
    <rPh sb="5" eb="7">
      <t>イライ</t>
    </rPh>
    <rPh sb="14" eb="16">
      <t>ベッシ</t>
    </rPh>
    <rPh sb="17" eb="20">
      <t>セイキュウシャ</t>
    </rPh>
    <rPh sb="20" eb="22">
      <t>メイボ</t>
    </rPh>
    <rPh sb="23" eb="25">
      <t>キサイ</t>
    </rPh>
    <rPh sb="26" eb="29">
      <t>センキョニン</t>
    </rPh>
    <rPh sb="30" eb="31">
      <t>カ</t>
    </rPh>
    <rPh sb="35" eb="39">
      <t>トウヒョウヨウシ</t>
    </rPh>
    <rPh sb="39" eb="40">
      <t>オヨ</t>
    </rPh>
    <phoneticPr fontId="1"/>
  </si>
  <si>
    <t>投票用封筒の交付を請求します。</t>
    <rPh sb="0" eb="5">
      <t>トウヒョウヨウフウトウ</t>
    </rPh>
    <rPh sb="6" eb="8">
      <t>コウフ</t>
    </rPh>
    <rPh sb="9" eb="11">
      <t>セイキュウ</t>
    </rPh>
    <phoneticPr fontId="1"/>
  </si>
  <si>
    <t>の不在者投票を次のとおり送致します。</t>
    <rPh sb="1" eb="6">
      <t>フザイシャトウヒョウ</t>
    </rPh>
    <rPh sb="7" eb="8">
      <t>ツギ</t>
    </rPh>
    <rPh sb="12" eb="14">
      <t>ソウチ</t>
    </rPh>
    <phoneticPr fontId="1"/>
  </si>
  <si>
    <t>投票しなかった選挙に○印</t>
    <rPh sb="0" eb="2">
      <t>トウヒョウ</t>
    </rPh>
    <rPh sb="7" eb="9">
      <t>センキョ</t>
    </rPh>
    <rPh sb="11" eb="12">
      <t>シルシ</t>
    </rPh>
    <phoneticPr fontId="1"/>
  </si>
  <si>
    <t>ただし、</t>
    <phoneticPr fontId="1"/>
  </si>
  <si>
    <t>比例代表選出</t>
    <rPh sb="0" eb="6">
      <t>ヒレイダイヒョウセンシュツ</t>
    </rPh>
    <phoneticPr fontId="1"/>
  </si>
  <si>
    <t>議員選挙</t>
    <rPh sb="0" eb="4">
      <t>ギインセンキョ</t>
    </rPh>
    <phoneticPr fontId="1"/>
  </si>
  <si>
    <r>
      <t>不在者投票特別経費</t>
    </r>
    <r>
      <rPr>
        <u/>
        <sz val="10"/>
        <color theme="1"/>
        <rFont val="ＭＳ 明朝"/>
        <family val="1"/>
        <charset val="128"/>
      </rPr>
      <t>（投票者氏名は別添のとおり）</t>
    </r>
    <rPh sb="0" eb="5">
      <t>フザイシャトウヒョウ</t>
    </rPh>
    <rPh sb="5" eb="9">
      <t>トクベツケイヒ</t>
    </rPh>
    <rPh sb="10" eb="15">
      <t>トウヒョウシャシメイ</t>
    </rPh>
    <rPh sb="16" eb="18">
      <t>ベッテン</t>
    </rPh>
    <phoneticPr fontId="1"/>
  </si>
  <si>
    <t>投票済</t>
    <rPh sb="0" eb="3">
      <t>トウヒョウズミ</t>
    </rPh>
    <phoneticPr fontId="1"/>
  </si>
  <si>
    <t>投票済
順位</t>
    <rPh sb="0" eb="3">
      <t>トウヒョウズミ</t>
    </rPh>
    <rPh sb="4" eb="6">
      <t>ジュンイ</t>
    </rPh>
    <phoneticPr fontId="1"/>
  </si>
  <si>
    <t>　←上記市町村への請求日で、ワークシート「選挙人情報」のＫ列に入力した日を入力　（例：2024/00/00）
　《注意》　請求日は、今回請求する人の行に入力した日になります。</t>
    <rPh sb="2" eb="4">
      <t>ジョウキ</t>
    </rPh>
    <rPh sb="4" eb="7">
      <t>シチョウソン</t>
    </rPh>
    <rPh sb="9" eb="12">
      <t>セイキュウビ</t>
    </rPh>
    <rPh sb="21" eb="24">
      <t>センキョニン</t>
    </rPh>
    <rPh sb="24" eb="26">
      <t>ジョウホウ</t>
    </rPh>
    <rPh sb="29" eb="30">
      <t>レツ</t>
    </rPh>
    <rPh sb="31" eb="33">
      <t>ニュウリョク</t>
    </rPh>
    <rPh sb="35" eb="36">
      <t>ヒ</t>
    </rPh>
    <rPh sb="37" eb="39">
      <t>ニュウリョク</t>
    </rPh>
    <rPh sb="41" eb="42">
      <t>レイ</t>
    </rPh>
    <rPh sb="57" eb="59">
      <t>チュウイ</t>
    </rPh>
    <rPh sb="61" eb="63">
      <t>セイキュウ</t>
    </rPh>
    <rPh sb="63" eb="64">
      <t>ヒ</t>
    </rPh>
    <rPh sb="66" eb="68">
      <t>コンカイ</t>
    </rPh>
    <rPh sb="68" eb="70">
      <t>セイキュウ</t>
    </rPh>
    <rPh sb="72" eb="73">
      <t>ヒト</t>
    </rPh>
    <rPh sb="74" eb="75">
      <t>ギョウ</t>
    </rPh>
    <rPh sb="76" eb="78">
      <t>ニュウリョク</t>
    </rPh>
    <rPh sb="80" eb="81">
      <t>ヒ</t>
    </rPh>
    <phoneticPr fontId="1"/>
  </si>
  <si>
    <t>　←ワークシート「選挙人情報」で代理投票した選挙人のＡ列の番号を入力</t>
    <rPh sb="9" eb="11">
      <t>センキョ</t>
    </rPh>
    <rPh sb="11" eb="12">
      <t>ニン</t>
    </rPh>
    <rPh sb="12" eb="14">
      <t>ジョウホウ</t>
    </rPh>
    <rPh sb="16" eb="18">
      <t>ダイリ</t>
    </rPh>
    <rPh sb="18" eb="20">
      <t>トウヒョウ</t>
    </rPh>
    <rPh sb="22" eb="24">
      <t>センキョ</t>
    </rPh>
    <rPh sb="24" eb="25">
      <t>ニン</t>
    </rPh>
    <rPh sb="27" eb="28">
      <t>レツ</t>
    </rPh>
    <rPh sb="29" eb="31">
      <t>バンゴウ</t>
    </rPh>
    <rPh sb="32" eb="34">
      <t>ニュウリョク</t>
    </rPh>
    <phoneticPr fontId="1"/>
  </si>
  <si>
    <t>　←ワークシート「選挙人情報」で代理投票で仮投票した選挙人のＡ列の番号を入力</t>
    <rPh sb="9" eb="11">
      <t>センキョ</t>
    </rPh>
    <rPh sb="11" eb="12">
      <t>ニン</t>
    </rPh>
    <rPh sb="12" eb="14">
      <t>ジョウホウ</t>
    </rPh>
    <rPh sb="16" eb="18">
      <t>ダイリ</t>
    </rPh>
    <rPh sb="18" eb="20">
      <t>トウヒョウ</t>
    </rPh>
    <rPh sb="21" eb="22">
      <t>カリ</t>
    </rPh>
    <rPh sb="22" eb="24">
      <t>トウヒョウ</t>
    </rPh>
    <rPh sb="26" eb="28">
      <t>センキョ</t>
    </rPh>
    <rPh sb="28" eb="29">
      <t>ニン</t>
    </rPh>
    <rPh sb="31" eb="32">
      <t>レツ</t>
    </rPh>
    <rPh sb="33" eb="35">
      <t>バンゴウ</t>
    </rPh>
    <rPh sb="36" eb="38">
      <t>ニュウリョク</t>
    </rPh>
    <phoneticPr fontId="1"/>
  </si>
  <si>
    <t>　←投票日は、ワークシート「選挙人情報」のＭ列の「実際に投票した日」にある日を入力　（例：2024/00/01）</t>
    <rPh sb="2" eb="5">
      <t>トウヒョウビ</t>
    </rPh>
    <rPh sb="14" eb="17">
      <t>センキョニン</t>
    </rPh>
    <rPh sb="17" eb="19">
      <t>ジョウホウ</t>
    </rPh>
    <rPh sb="22" eb="23">
      <t>レツ</t>
    </rPh>
    <rPh sb="37" eb="38">
      <t>ヒ</t>
    </rPh>
    <rPh sb="39" eb="41">
      <t>ニュウリョク</t>
    </rPh>
    <rPh sb="43" eb="44">
      <t>レイ</t>
    </rPh>
    <phoneticPr fontId="1"/>
  </si>
  <si>
    <t>参議院</t>
    <rPh sb="0" eb="3">
      <t>サンギイン</t>
    </rPh>
    <phoneticPr fontId="1"/>
  </si>
  <si>
    <t>岡山県選挙区選出</t>
    <rPh sb="0" eb="3">
      <t>オカヤマケン</t>
    </rPh>
    <rPh sb="3" eb="6">
      <t>センキョク</t>
    </rPh>
    <rPh sb="6" eb="8">
      <t>センシュツ</t>
    </rPh>
    <phoneticPr fontId="1"/>
  </si>
  <si>
    <t>第27回参議院</t>
    <rPh sb="0" eb="1">
      <t>ダイ</t>
    </rPh>
    <rPh sb="3" eb="4">
      <t>カイ</t>
    </rPh>
    <rPh sb="4" eb="7">
      <t>サンギイン</t>
    </rPh>
    <phoneticPr fontId="1"/>
  </si>
  <si>
    <t>１　※の欄は記入しないこと。
２　選挙人１人につき、１通とすること。
３　参議院岡山県選挙区選出議員選挙及び参議院比例代表選出議員選挙の代理投票の
　　うち、該当がないものがあれば当該記載部分を二重線で消すこと。</t>
    <rPh sb="4" eb="5">
      <t>ラン</t>
    </rPh>
    <rPh sb="6" eb="8">
      <t>キニュウ</t>
    </rPh>
    <rPh sb="43" eb="46">
      <t>センキョク</t>
    </rPh>
    <rPh sb="46" eb="48">
      <t>センシュツ</t>
    </rPh>
    <rPh sb="48" eb="50">
      <t>ギイン</t>
    </rPh>
    <rPh sb="50" eb="52">
      <t>センキョ</t>
    </rPh>
    <rPh sb="52" eb="53">
      <t>オヨ</t>
    </rPh>
    <phoneticPr fontId="1"/>
  </si>
  <si>
    <t>第27回参議院岡山
県選挙区選出議員
選挙</t>
    <rPh sb="0" eb="1">
      <t>ダイ</t>
    </rPh>
    <rPh sb="3" eb="4">
      <t>カイ</t>
    </rPh>
    <rPh sb="4" eb="7">
      <t>サンギイン</t>
    </rPh>
    <rPh sb="7" eb="9">
      <t>オカヤマ</t>
    </rPh>
    <rPh sb="10" eb="11">
      <t>ケン</t>
    </rPh>
    <rPh sb="11" eb="12">
      <t>セン</t>
    </rPh>
    <rPh sb="12" eb="13">
      <t>キョ</t>
    </rPh>
    <rPh sb="13" eb="14">
      <t>ク</t>
    </rPh>
    <rPh sb="14" eb="16">
      <t>センシュツ</t>
    </rPh>
    <rPh sb="16" eb="18">
      <t>ギイン</t>
    </rPh>
    <rPh sb="19" eb="21">
      <t>センキョ</t>
    </rPh>
    <phoneticPr fontId="1"/>
  </si>
  <si>
    <t>第27回参議院比例
代表選出議員選挙</t>
    <rPh sb="0" eb="1">
      <t>ダイ</t>
    </rPh>
    <rPh sb="3" eb="4">
      <t>カイ</t>
    </rPh>
    <rPh sb="4" eb="7">
      <t>サンギイン</t>
    </rPh>
    <rPh sb="7" eb="9">
      <t>ヒレイ</t>
    </rPh>
    <rPh sb="10" eb="12">
      <t>ダイヒョウ</t>
    </rPh>
    <rPh sb="12" eb="14">
      <t>センシュツ</t>
    </rPh>
    <rPh sb="14" eb="16">
      <t>ギイン</t>
    </rPh>
    <rPh sb="16" eb="18">
      <t>センキョ</t>
    </rPh>
    <phoneticPr fontId="1"/>
  </si>
  <si>
    <t>岡山県
選挙区</t>
    <rPh sb="0" eb="3">
      <t>オカヤマケン</t>
    </rPh>
    <rPh sb="4" eb="7">
      <t>センキョク</t>
    </rPh>
    <phoneticPr fontId="1"/>
  </si>
  <si>
    <t>比例
代表</t>
    <rPh sb="0" eb="2">
      <t>ヒレイ</t>
    </rPh>
    <rPh sb="3" eb="5">
      <t>ダイヒョウ</t>
    </rPh>
    <phoneticPr fontId="1"/>
  </si>
  <si>
    <t>令和７年７月２０日</t>
    <rPh sb="0" eb="2">
      <t>レイワ</t>
    </rPh>
    <rPh sb="3" eb="4">
      <t>ネン</t>
    </rPh>
    <rPh sb="5" eb="6">
      <t>ガツ</t>
    </rPh>
    <rPh sb="8" eb="9">
      <t>ヒ</t>
    </rPh>
    <phoneticPr fontId="1"/>
  </si>
  <si>
    <t>第２７回参議院岡山県選挙区選出議員選挙並びに参議院比例代表選出議員選挙</t>
    <rPh sb="0" eb="1">
      <t>ダイ</t>
    </rPh>
    <rPh sb="3" eb="4">
      <t>カイ</t>
    </rPh>
    <rPh sb="4" eb="7">
      <t>サンギイン</t>
    </rPh>
    <rPh sb="7" eb="9">
      <t>オカヤマ</t>
    </rPh>
    <rPh sb="9" eb="10">
      <t>ケン</t>
    </rPh>
    <rPh sb="10" eb="13">
      <t>センキョク</t>
    </rPh>
    <rPh sb="13" eb="15">
      <t>センシュツ</t>
    </rPh>
    <rPh sb="15" eb="17">
      <t>ギイン</t>
    </rPh>
    <rPh sb="17" eb="19">
      <t>センキョ</t>
    </rPh>
    <rPh sb="19" eb="20">
      <t>ナラ</t>
    </rPh>
    <rPh sb="22" eb="25">
      <t>サンギイン</t>
    </rPh>
    <rPh sb="25" eb="27">
      <t>ヒレイ</t>
    </rPh>
    <rPh sb="27" eb="29">
      <t>ダイヒョウ</t>
    </rPh>
    <rPh sb="29" eb="31">
      <t>センシュツ</t>
    </rPh>
    <rPh sb="31" eb="33">
      <t>ギイン</t>
    </rPh>
    <rPh sb="33" eb="35">
      <t>センキョ</t>
    </rPh>
    <phoneticPr fontId="1"/>
  </si>
  <si>
    <t>令和　７年　　月　　日</t>
    <rPh sb="0" eb="2">
      <t>レイワ</t>
    </rPh>
    <rPh sb="4" eb="5">
      <t>ネン</t>
    </rPh>
    <rPh sb="7" eb="8">
      <t>ガツ</t>
    </rPh>
    <rPh sb="10" eb="11">
      <t>ニチ</t>
    </rPh>
    <phoneticPr fontId="1"/>
  </si>
  <si>
    <t>令和７年　　月　　日</t>
    <rPh sb="0" eb="2">
      <t>レイワ</t>
    </rPh>
    <rPh sb="3" eb="4">
      <t>ネン</t>
    </rPh>
    <rPh sb="6" eb="7">
      <t>ガツ</t>
    </rPh>
    <rPh sb="9" eb="10">
      <t>ニチ</t>
    </rPh>
    <phoneticPr fontId="1"/>
  </si>
  <si>
    <t>１　【参議院岡山県選挙区】市町村投票日別投票済者数一覧</t>
    <rPh sb="3" eb="6">
      <t>サンギイン</t>
    </rPh>
    <rPh sb="6" eb="9">
      <t>オカヤマケン</t>
    </rPh>
    <rPh sb="9" eb="12">
      <t>センキョク</t>
    </rPh>
    <rPh sb="13" eb="16">
      <t>シチョウソン</t>
    </rPh>
    <rPh sb="16" eb="19">
      <t>トウヒョウビ</t>
    </rPh>
    <rPh sb="19" eb="20">
      <t>ベツ</t>
    </rPh>
    <rPh sb="20" eb="22">
      <t>トウヒョウ</t>
    </rPh>
    <rPh sb="22" eb="23">
      <t>ズミ</t>
    </rPh>
    <rPh sb="23" eb="24">
      <t>モノ</t>
    </rPh>
    <rPh sb="24" eb="25">
      <t>カズ</t>
    </rPh>
    <rPh sb="25" eb="27">
      <t>イチラン</t>
    </rPh>
    <phoneticPr fontId="1"/>
  </si>
  <si>
    <t>２　【参議院岡山県選挙区】市町村投票日別投票しなかった者数一覧</t>
    <rPh sb="3" eb="6">
      <t>サンギイン</t>
    </rPh>
    <rPh sb="6" eb="9">
      <t>オカヤマケン</t>
    </rPh>
    <rPh sb="9" eb="12">
      <t>センキョク</t>
    </rPh>
    <rPh sb="13" eb="16">
      <t>シチョウソン</t>
    </rPh>
    <rPh sb="16" eb="19">
      <t>トウヒョウビ</t>
    </rPh>
    <rPh sb="19" eb="20">
      <t>ベツ</t>
    </rPh>
    <rPh sb="20" eb="22">
      <t>トウヒョウ</t>
    </rPh>
    <rPh sb="27" eb="28">
      <t>モノ</t>
    </rPh>
    <rPh sb="28" eb="29">
      <t>カズ</t>
    </rPh>
    <rPh sb="29" eb="31">
      <t>イチラン</t>
    </rPh>
    <phoneticPr fontId="1"/>
  </si>
  <si>
    <t>３　【参議院比例代表】市町村投票日別投票済者数一覧</t>
    <rPh sb="3" eb="6">
      <t>サンギイン</t>
    </rPh>
    <rPh sb="6" eb="8">
      <t>ヒレイ</t>
    </rPh>
    <rPh sb="8" eb="10">
      <t>ダイヒョウ</t>
    </rPh>
    <rPh sb="11" eb="14">
      <t>シチョウソン</t>
    </rPh>
    <rPh sb="14" eb="17">
      <t>トウヒョウビ</t>
    </rPh>
    <rPh sb="17" eb="18">
      <t>ベツ</t>
    </rPh>
    <rPh sb="18" eb="20">
      <t>トウヒョウ</t>
    </rPh>
    <rPh sb="20" eb="21">
      <t>ズミ</t>
    </rPh>
    <rPh sb="21" eb="22">
      <t>モノ</t>
    </rPh>
    <rPh sb="22" eb="23">
      <t>カズ</t>
    </rPh>
    <rPh sb="23" eb="25">
      <t>イチラン</t>
    </rPh>
    <phoneticPr fontId="1"/>
  </si>
  <si>
    <t>４　【参議院小選挙区】市町村投票日別投票しなかった者数一覧</t>
    <rPh sb="3" eb="6">
      <t>サンギイン</t>
    </rPh>
    <rPh sb="6" eb="7">
      <t>ショウ</t>
    </rPh>
    <rPh sb="7" eb="10">
      <t>センキョク</t>
    </rPh>
    <rPh sb="11" eb="14">
      <t>シチョウソン</t>
    </rPh>
    <rPh sb="14" eb="17">
      <t>トウヒョウビ</t>
    </rPh>
    <rPh sb="17" eb="18">
      <t>ベツ</t>
    </rPh>
    <rPh sb="18" eb="20">
      <t>トウヒョウ</t>
    </rPh>
    <rPh sb="25" eb="26">
      <t>モノ</t>
    </rPh>
    <rPh sb="26" eb="27">
      <t>カズ</t>
    </rPh>
    <rPh sb="27" eb="29">
      <t>イチラン</t>
    </rPh>
    <phoneticPr fontId="1"/>
  </si>
  <si>
    <t>参岡
投票済＋
市町村</t>
    <rPh sb="0" eb="1">
      <t>サン</t>
    </rPh>
    <rPh sb="1" eb="2">
      <t>オカ</t>
    </rPh>
    <rPh sb="3" eb="6">
      <t>トウヒョウズミ</t>
    </rPh>
    <rPh sb="8" eb="11">
      <t>シチョウソン</t>
    </rPh>
    <phoneticPr fontId="1"/>
  </si>
  <si>
    <t>参岡
投票せず＋
市町村</t>
    <rPh sb="0" eb="2">
      <t>サンオカ</t>
    </rPh>
    <rPh sb="3" eb="5">
      <t>トウヒョウ</t>
    </rPh>
    <rPh sb="9" eb="12">
      <t>シチョウソン</t>
    </rPh>
    <phoneticPr fontId="1"/>
  </si>
  <si>
    <t>参比
投票済＋
市町村</t>
    <rPh sb="0" eb="1">
      <t>サン</t>
    </rPh>
    <rPh sb="1" eb="2">
      <t>ヒ</t>
    </rPh>
    <rPh sb="3" eb="6">
      <t>トウヒョウズミ</t>
    </rPh>
    <rPh sb="8" eb="11">
      <t>シチョウソン</t>
    </rPh>
    <phoneticPr fontId="1"/>
  </si>
  <si>
    <t>参比
投票せず＋
市町村</t>
    <rPh sb="0" eb="1">
      <t>サン</t>
    </rPh>
    <rPh sb="1" eb="2">
      <t>ヒ</t>
    </rPh>
    <rPh sb="3" eb="5">
      <t>トウヒョウ</t>
    </rPh>
    <rPh sb="9" eb="12">
      <t>シチョウソン</t>
    </rPh>
    <phoneticPr fontId="1"/>
  </si>
  <si>
    <t>参議院岡山県選挙区
投票していない場合
「９」を選択</t>
    <rPh sb="0" eb="3">
      <t>サンギイン</t>
    </rPh>
    <rPh sb="3" eb="6">
      <t>オカヤマケン</t>
    </rPh>
    <rPh sb="6" eb="8">
      <t>センキョ</t>
    </rPh>
    <rPh sb="8" eb="9">
      <t>ク</t>
    </rPh>
    <rPh sb="10" eb="12">
      <t>トウヒョウ</t>
    </rPh>
    <rPh sb="17" eb="19">
      <t>バアイ</t>
    </rPh>
    <rPh sb="24" eb="26">
      <t>センタク</t>
    </rPh>
    <phoneticPr fontId="1"/>
  </si>
  <si>
    <t>参議院比例代表
投票していない場合
「９」を選択</t>
    <rPh sb="0" eb="3">
      <t>サンギイン</t>
    </rPh>
    <rPh sb="3" eb="5">
      <t>ヒレイ</t>
    </rPh>
    <rPh sb="5" eb="7">
      <t>ダイヒョウ</t>
    </rPh>
    <rPh sb="8" eb="10">
      <t>トウヒョウ</t>
    </rPh>
    <rPh sb="15" eb="17">
      <t>バアイ</t>
    </rPh>
    <rPh sb="22" eb="24">
      <t>センタク</t>
    </rPh>
    <phoneticPr fontId="1"/>
  </si>
  <si>
    <r>
      <rPr>
        <sz val="11"/>
        <color theme="9"/>
        <rFont val="ＭＳ Ｐゴシック"/>
        <family val="3"/>
        <charset val="128"/>
        <scheme val="minor"/>
      </rPr>
      <t>参岡</t>
    </r>
    <r>
      <rPr>
        <sz val="11"/>
        <color theme="1"/>
        <rFont val="ＭＳ Ｐゴシック"/>
        <family val="2"/>
        <charset val="128"/>
        <scheme val="minor"/>
      </rPr>
      <t xml:space="preserve">
投票済＋
市町村</t>
    </r>
    <rPh sb="0" eb="1">
      <t>サン</t>
    </rPh>
    <rPh sb="1" eb="2">
      <t>オカ</t>
    </rPh>
    <rPh sb="3" eb="6">
      <t>トウヒョウズミ</t>
    </rPh>
    <rPh sb="8" eb="11">
      <t>シチョウソン</t>
    </rPh>
    <phoneticPr fontId="1"/>
  </si>
  <si>
    <r>
      <rPr>
        <sz val="11"/>
        <color theme="9"/>
        <rFont val="ＭＳ Ｐゴシック"/>
        <family val="3"/>
        <charset val="128"/>
        <scheme val="minor"/>
      </rPr>
      <t>参比</t>
    </r>
    <r>
      <rPr>
        <sz val="11"/>
        <color theme="1"/>
        <rFont val="ＭＳ Ｐゴシック"/>
        <family val="2"/>
        <charset val="128"/>
        <scheme val="minor"/>
      </rPr>
      <t xml:space="preserve">
投票済＋
市町村</t>
    </r>
    <rPh sb="0" eb="1">
      <t>サン</t>
    </rPh>
    <rPh sb="1" eb="2">
      <t>ヒ</t>
    </rPh>
    <rPh sb="3" eb="6">
      <t>トウヒョウズミ</t>
    </rPh>
    <rPh sb="8" eb="11">
      <t>シチョウソン</t>
    </rPh>
    <phoneticPr fontId="1"/>
  </si>
  <si>
    <r>
      <rPr>
        <sz val="11"/>
        <color theme="9"/>
        <rFont val="ＭＳ Ｐゴシック"/>
        <family val="3"/>
        <charset val="128"/>
        <scheme val="minor"/>
      </rPr>
      <t>参岡</t>
    </r>
    <r>
      <rPr>
        <sz val="11"/>
        <color theme="1"/>
        <rFont val="ＭＳ Ｐゴシック"/>
        <family val="2"/>
        <charset val="128"/>
        <scheme val="minor"/>
      </rPr>
      <t xml:space="preserve">
投票せず＋
市町村</t>
    </r>
    <rPh sb="0" eb="1">
      <t>サン</t>
    </rPh>
    <rPh sb="1" eb="2">
      <t>オカ</t>
    </rPh>
    <rPh sb="3" eb="5">
      <t>トウヒョウ</t>
    </rPh>
    <rPh sb="9" eb="12">
      <t>シチョウソン</t>
    </rPh>
    <phoneticPr fontId="1"/>
  </si>
  <si>
    <r>
      <rPr>
        <sz val="11"/>
        <color theme="9"/>
        <rFont val="ＭＳ Ｐゴシック"/>
        <family val="3"/>
        <charset val="128"/>
        <scheme val="minor"/>
      </rPr>
      <t>参比</t>
    </r>
    <r>
      <rPr>
        <sz val="11"/>
        <color theme="1"/>
        <rFont val="ＭＳ Ｐゴシック"/>
        <family val="2"/>
        <charset val="128"/>
        <scheme val="minor"/>
      </rPr>
      <t xml:space="preserve">
投票せず＋
市町村</t>
    </r>
    <rPh sb="0" eb="1">
      <t>サン</t>
    </rPh>
    <rPh sb="1" eb="2">
      <t>ヒ</t>
    </rPh>
    <rPh sb="3" eb="5">
      <t>トウヒョウ</t>
    </rPh>
    <rPh sb="9" eb="12">
      <t>シチョウソン</t>
    </rPh>
    <phoneticPr fontId="1"/>
  </si>
  <si>
    <t>瀬戸内市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</si>
</sst>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_ "/>
    <numFmt numFmtId="177" formatCode="[$-411]ggge&quot;年&quot;m&quot;月&quot;d&quot;日&quot;;@"/>
    <numFmt numFmtId="178" formatCode="#,##0\ &quot;人&quot;"/>
    <numFmt numFmtId="179" formatCode="0_);[Red]\(0\)"/>
    <numFmt numFmtId="180" formatCode="m&quot;月&quot;d&quot;日&quot;;@"/>
    <numFmt numFmtId="181" formatCode="0_ "/>
    <numFmt numFmtId="182" formatCode="[DBNum3]ggge&quot;年&quot;m&quot;月&quot;d&quot;日&quot;;@"/>
    <numFmt numFmtId="183" formatCode="#,##0_);[Red]\(#,##0\)"/>
    <numFmt numFmtId="184" formatCode="#,##0\ \ \ &quot;件&quot;"/>
    <numFmt numFmtId="185" formatCode="\(@\)"/>
  </numFmts>
  <fonts count="74">
    <font>
      <sz val="11"/>
      <color theme="1"/>
      <name val="ＭＳ Ｐゴシック"/>
      <family val="2"/>
      <charset val="128"/>
      <scheme val="minor"/>
    </font>
    <font>
      <sz val="6"/>
      <name val="ＭＳ Ｐゴシック"/>
      <family val="2"/>
      <charset val="128"/>
      <scheme val="minor"/>
    </font>
    <font>
      <sz val="11"/>
      <color theme="0"/>
      <name val="HGｺﾞｼｯｸE"/>
      <family val="3"/>
      <charset val="128"/>
    </font>
    <font>
      <sz val="16"/>
      <color theme="0"/>
      <name val="HGｺﾞｼｯｸE"/>
      <family val="3"/>
      <charset val="128"/>
    </font>
    <font>
      <sz val="22"/>
      <color theme="0"/>
      <name val="HGｺﾞｼｯｸE"/>
      <family val="3"/>
      <charset val="128"/>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sz val="14"/>
      <color theme="0"/>
      <name val="ＭＳ Ｐゴシック"/>
      <family val="3"/>
      <charset val="128"/>
      <scheme val="minor"/>
    </font>
    <font>
      <sz val="8"/>
      <color theme="1"/>
      <name val="ＭＳ Ｐゴシック"/>
      <family val="3"/>
      <charset val="128"/>
      <scheme val="minor"/>
    </font>
    <font>
      <sz val="11"/>
      <color theme="1"/>
      <name val="ＭＳ 明朝"/>
      <family val="1"/>
      <charset val="128"/>
    </font>
    <font>
      <b/>
      <sz val="12"/>
      <color theme="1"/>
      <name val="ＭＳ Ｐゴシック"/>
      <family val="3"/>
      <charset val="128"/>
      <scheme val="minor"/>
    </font>
    <font>
      <b/>
      <sz val="20"/>
      <color theme="1"/>
      <name val="ＭＳ 明朝"/>
      <family val="1"/>
      <charset val="128"/>
    </font>
    <font>
      <sz val="14"/>
      <color theme="1"/>
      <name val="ＭＳ 明朝"/>
      <family val="1"/>
      <charset val="128"/>
    </font>
    <font>
      <sz val="12"/>
      <color theme="1"/>
      <name val="ＭＳ 明朝"/>
      <family val="1"/>
      <charset val="128"/>
    </font>
    <font>
      <sz val="14"/>
      <color theme="1"/>
      <name val="ＭＳ Ｐゴシック"/>
      <family val="2"/>
      <charset val="128"/>
      <scheme val="minor"/>
    </font>
    <font>
      <sz val="12"/>
      <color theme="1"/>
      <name val="ＭＳ Ｐゴシック"/>
      <family val="2"/>
      <charset val="128"/>
      <scheme val="minor"/>
    </font>
    <font>
      <sz val="12"/>
      <color theme="1"/>
      <name val="ＭＳ ゴシック"/>
      <family val="3"/>
      <charset val="128"/>
    </font>
    <font>
      <sz val="16"/>
      <color theme="1"/>
      <name val="ＭＳ 明朝"/>
      <family val="1"/>
      <charset val="128"/>
    </font>
    <font>
      <sz val="20"/>
      <color theme="1"/>
      <name val="ＭＳ 明朝"/>
      <family val="1"/>
      <charset val="128"/>
    </font>
    <font>
      <sz val="15"/>
      <color theme="1"/>
      <name val="ＭＳ 明朝"/>
      <family val="1"/>
      <charset val="128"/>
    </font>
    <font>
      <sz val="10.5"/>
      <color theme="1"/>
      <name val="ＭＳ Ｐゴシック"/>
      <family val="2"/>
      <charset val="128"/>
      <scheme val="minor"/>
    </font>
    <font>
      <sz val="10.5"/>
      <color theme="1"/>
      <name val="ＭＳ 明朝"/>
      <family val="1"/>
      <charset val="128"/>
    </font>
    <font>
      <u/>
      <sz val="12"/>
      <color theme="1"/>
      <name val="ＭＳ 明朝"/>
      <family val="1"/>
      <charset val="128"/>
    </font>
    <font>
      <sz val="8"/>
      <color theme="1"/>
      <name val="ＭＳ 明朝"/>
      <family val="1"/>
      <charset val="128"/>
    </font>
    <font>
      <sz val="10.5"/>
      <color theme="1"/>
      <name val="ＭＳ ゴシック"/>
      <family val="3"/>
      <charset val="128"/>
    </font>
    <font>
      <u/>
      <sz val="11"/>
      <color theme="10"/>
      <name val="ＭＳ Ｐゴシック"/>
      <family val="2"/>
      <charset val="128"/>
      <scheme val="minor"/>
    </font>
    <font>
      <sz val="11"/>
      <name val="ＭＳ Ｐゴシック"/>
      <family val="2"/>
      <charset val="128"/>
      <scheme val="minor"/>
    </font>
    <font>
      <b/>
      <sz val="12"/>
      <color rgb="FF002060"/>
      <name val="ＭＳ Ｐゴシック"/>
      <family val="3"/>
      <charset val="128"/>
      <scheme val="minor"/>
    </font>
    <font>
      <sz val="14"/>
      <color rgb="FFFF0000"/>
      <name val="HGP創英角ｺﾞｼｯｸUB"/>
      <family val="3"/>
      <charset val="128"/>
    </font>
    <font>
      <sz val="20"/>
      <color theme="1"/>
      <name val="ＭＳ ゴシック"/>
      <family val="3"/>
      <charset val="128"/>
    </font>
    <font>
      <sz val="9"/>
      <color rgb="FF002060"/>
      <name val="ＭＳ Ｐゴシック"/>
      <family val="3"/>
      <charset val="128"/>
      <scheme val="minor"/>
    </font>
    <font>
      <sz val="9"/>
      <color theme="1"/>
      <name val="ＭＳ Ｐゴシック"/>
      <family val="3"/>
      <charset val="128"/>
      <scheme val="minor"/>
    </font>
    <font>
      <sz val="9"/>
      <color theme="1"/>
      <name val="ＭＳ 明朝"/>
      <family val="1"/>
      <charset val="128"/>
    </font>
    <font>
      <sz val="14"/>
      <color theme="1"/>
      <name val="ＭＳ ゴシック"/>
      <family val="3"/>
      <charset val="128"/>
    </font>
    <font>
      <sz val="12"/>
      <color theme="1"/>
      <name val="ＭＳ Ｐ明朝"/>
      <family val="1"/>
      <charset val="128"/>
    </font>
    <font>
      <sz val="26"/>
      <color theme="1"/>
      <name val="ＭＳ Ｐゴシック"/>
      <family val="3"/>
      <charset val="128"/>
    </font>
    <font>
      <b/>
      <sz val="14"/>
      <color theme="1"/>
      <name val="ＭＳ 明朝"/>
      <family val="1"/>
      <charset val="128"/>
    </font>
    <font>
      <b/>
      <sz val="9"/>
      <color rgb="FFFF0000"/>
      <name val="ＭＳ Ｐゴシック"/>
      <family val="3"/>
      <charset val="128"/>
      <scheme val="minor"/>
    </font>
    <font>
      <sz val="18"/>
      <color theme="1"/>
      <name val="ＭＳ ゴシック"/>
      <family val="3"/>
      <charset val="128"/>
    </font>
    <font>
      <sz val="11"/>
      <color theme="1"/>
      <name val="ＭＳ Ｐ明朝"/>
      <family val="1"/>
      <charset val="128"/>
    </font>
    <font>
      <sz val="14"/>
      <color theme="1"/>
      <name val="ＭＳ Ｐ明朝"/>
      <family val="1"/>
      <charset val="128"/>
    </font>
    <font>
      <sz val="20"/>
      <color theme="1"/>
      <name val="ＭＳ Ｐゴシック"/>
      <family val="2"/>
      <charset val="128"/>
      <scheme val="minor"/>
    </font>
    <font>
      <b/>
      <sz val="22"/>
      <color theme="1"/>
      <name val="ＭＳ 明朝"/>
      <family val="1"/>
      <charset val="128"/>
    </font>
    <font>
      <b/>
      <sz val="24"/>
      <color theme="1"/>
      <name val="ＭＳ 明朝"/>
      <family val="1"/>
      <charset val="128"/>
    </font>
    <font>
      <b/>
      <sz val="12"/>
      <color rgb="FFFF0000"/>
      <name val="ＭＳ Ｐゴシック"/>
      <family val="3"/>
      <charset val="128"/>
      <scheme val="minor"/>
    </font>
    <font>
      <sz val="12"/>
      <color rgb="FFFF0000"/>
      <name val="ＭＳ Ｐゴシック"/>
      <family val="2"/>
      <charset val="128"/>
      <scheme val="minor"/>
    </font>
    <font>
      <sz val="12"/>
      <color rgb="FFFF0000"/>
      <name val="ＭＳ Ｐゴシック"/>
      <family val="3"/>
      <charset val="128"/>
      <scheme val="minor"/>
    </font>
    <font>
      <sz val="16"/>
      <color rgb="FFFF0000"/>
      <name val="ＭＳ Ｐゴシック"/>
      <family val="3"/>
      <charset val="128"/>
      <scheme val="minor"/>
    </font>
    <font>
      <sz val="18"/>
      <color rgb="FFFF0000"/>
      <name val="ＭＳ Ｐゴシック"/>
      <family val="2"/>
      <charset val="128"/>
      <scheme val="minor"/>
    </font>
    <font>
      <sz val="10"/>
      <color theme="1"/>
      <name val="ＭＳ 明朝"/>
      <family val="1"/>
      <charset val="128"/>
    </font>
    <font>
      <b/>
      <u/>
      <sz val="11"/>
      <color theme="1"/>
      <name val="ＭＳ 明朝"/>
      <family val="1"/>
      <charset val="128"/>
    </font>
    <font>
      <u/>
      <sz val="10"/>
      <color theme="1"/>
      <name val="ＭＳ 明朝"/>
      <family val="1"/>
      <charset val="128"/>
    </font>
    <font>
      <sz val="6"/>
      <name val="ＭＳ Ｐゴシック"/>
      <family val="3"/>
      <charset val="128"/>
      <scheme val="minor"/>
    </font>
    <font>
      <b/>
      <u/>
      <sz val="10"/>
      <color theme="1"/>
      <name val="ＭＳ 明朝"/>
      <family val="1"/>
      <charset val="128"/>
    </font>
    <font>
      <sz val="14"/>
      <color theme="1"/>
      <name val="ＭＳ Ｐゴシック"/>
      <family val="3"/>
      <charset val="128"/>
    </font>
    <font>
      <sz val="12"/>
      <color rgb="FFFF0000"/>
      <name val="ＭＳ 明朝"/>
      <family val="1"/>
      <charset val="128"/>
    </font>
    <font>
      <b/>
      <sz val="11"/>
      <color theme="8"/>
      <name val="ＭＳ Ｐゴシック"/>
      <family val="3"/>
      <charset val="128"/>
      <scheme val="minor"/>
    </font>
    <font>
      <b/>
      <sz val="11"/>
      <color rgb="FF0070C0"/>
      <name val="ＭＳ Ｐゴシック"/>
      <family val="3"/>
      <charset val="128"/>
      <scheme val="minor"/>
    </font>
    <font>
      <b/>
      <sz val="9"/>
      <color theme="1"/>
      <name val="ＭＳ Ｐゴシック"/>
      <family val="3"/>
      <charset val="128"/>
      <scheme val="minor"/>
    </font>
    <font>
      <sz val="11"/>
      <color theme="1"/>
      <name val="ＭＳ Ｐゴシック"/>
      <family val="2"/>
      <charset val="128"/>
      <scheme val="minor"/>
    </font>
    <font>
      <sz val="11"/>
      <color theme="1"/>
      <name val="ＭＳ ゴシック"/>
      <family val="3"/>
      <charset val="128"/>
    </font>
    <font>
      <sz val="11"/>
      <color rgb="FFFF0000"/>
      <name val="ＭＳ Ｐゴシック"/>
      <family val="3"/>
      <charset val="128"/>
      <scheme val="minor"/>
    </font>
    <font>
      <sz val="9"/>
      <color rgb="FFFF0000"/>
      <name val="ＭＳ Ｐゴシック"/>
      <family val="3"/>
      <charset val="128"/>
      <scheme val="minor"/>
    </font>
    <font>
      <u/>
      <sz val="11"/>
      <color theme="1"/>
      <name val="ＭＳ Ｐゴシック"/>
      <family val="3"/>
      <charset val="128"/>
      <scheme val="minor"/>
    </font>
    <font>
      <sz val="10"/>
      <color theme="1"/>
      <name val="ＭＳ Ｐゴシック"/>
      <family val="2"/>
      <charset val="128"/>
      <scheme val="minor"/>
    </font>
    <font>
      <sz val="26"/>
      <color theme="1"/>
      <name val="ＭＳ 明朝"/>
      <family val="1"/>
      <charset val="128"/>
    </font>
    <font>
      <sz val="9"/>
      <color indexed="81"/>
      <name val="MS P ゴシック"/>
      <family val="3"/>
      <charset val="128"/>
    </font>
    <font>
      <sz val="11"/>
      <color theme="9"/>
      <name val="ＭＳ Ｐゴシック"/>
      <family val="2"/>
      <charset val="128"/>
      <scheme val="minor"/>
    </font>
    <font>
      <sz val="11"/>
      <color theme="9"/>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b/>
      <sz val="20"/>
      <color theme="1"/>
      <name val="ＭＳ Ｐゴシック"/>
      <family val="3"/>
      <charset val="128"/>
      <scheme val="minor"/>
    </font>
    <font>
      <sz val="11"/>
      <name val="ＭＳ Ｐゴシック"/>
      <family val="3"/>
      <charset val="128"/>
      <scheme val="minor"/>
    </font>
  </fonts>
  <fills count="13">
    <fill>
      <patternFill patternType="none"/>
    </fill>
    <fill>
      <patternFill patternType="gray125"/>
    </fill>
    <fill>
      <patternFill patternType="solid">
        <fgColor rgb="FFFF00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0070C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2" tint="-9.9978637043366805E-2"/>
        <bgColor indexed="64"/>
      </patternFill>
    </fill>
  </fills>
  <borders count="108">
    <border>
      <left/>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2060"/>
      </left>
      <right style="medium">
        <color rgb="FF002060"/>
      </right>
      <top style="medium">
        <color rgb="FF002060"/>
      </top>
      <bottom style="medium">
        <color rgb="FF00206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rgb="FF002060"/>
      </left>
      <right style="medium">
        <color rgb="FF002060"/>
      </right>
      <top/>
      <bottom style="medium">
        <color rgb="FF002060"/>
      </bottom>
      <diagonal/>
    </border>
    <border>
      <left style="medium">
        <color rgb="FF002060"/>
      </left>
      <right style="medium">
        <color rgb="FF002060"/>
      </right>
      <top style="medium">
        <color rgb="FF002060"/>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thin">
        <color indexed="64"/>
      </left>
      <right/>
      <top style="thin">
        <color indexed="64"/>
      </top>
      <bottom style="dotted">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ashed">
        <color indexed="64"/>
      </left>
      <right/>
      <top style="thin">
        <color indexed="64"/>
      </top>
      <bottom/>
      <diagonal/>
    </border>
    <border>
      <left/>
      <right style="medium">
        <color indexed="64"/>
      </right>
      <top style="thin">
        <color indexed="64"/>
      </top>
      <bottom/>
      <diagonal/>
    </border>
    <border>
      <left style="thin">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double">
        <color indexed="64"/>
      </right>
      <top/>
      <bottom/>
      <diagonal/>
    </border>
    <border>
      <left style="double">
        <color indexed="64"/>
      </left>
      <right/>
      <top/>
      <bottom style="thin">
        <color indexed="64"/>
      </bottom>
      <diagonal/>
    </border>
    <border>
      <left/>
      <right style="medium">
        <color indexed="64"/>
      </right>
      <top/>
      <bottom style="thin">
        <color indexed="64"/>
      </bottom>
      <diagonal/>
    </border>
    <border>
      <left style="double">
        <color indexed="64"/>
      </left>
      <right/>
      <top style="thin">
        <color indexed="64"/>
      </top>
      <bottom/>
      <diagonal/>
    </border>
    <border>
      <left style="dashed">
        <color indexed="64"/>
      </left>
      <right/>
      <top/>
      <bottom style="thin">
        <color indexed="64"/>
      </bottom>
      <diagonal/>
    </border>
    <border>
      <left style="dotted">
        <color auto="1"/>
      </left>
      <right/>
      <top/>
      <bottom/>
      <diagonal/>
    </border>
    <border>
      <left/>
      <right/>
      <top style="dotted">
        <color auto="1"/>
      </top>
      <bottom/>
      <diagonal/>
    </border>
    <border>
      <left style="dotted">
        <color auto="1"/>
      </left>
      <right/>
      <top style="dotted">
        <color indexed="64"/>
      </top>
      <bottom style="dotted">
        <color auto="1"/>
      </bottom>
      <diagonal/>
    </border>
    <border>
      <left/>
      <right/>
      <top style="dotted">
        <color indexed="64"/>
      </top>
      <bottom style="dotted">
        <color auto="1"/>
      </bottom>
      <diagonal/>
    </border>
    <border>
      <left/>
      <right style="dotted">
        <color auto="1"/>
      </right>
      <top style="dotted">
        <color indexed="64"/>
      </top>
      <bottom style="dotted">
        <color auto="1"/>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style="medium">
        <color indexed="64"/>
      </bottom>
      <diagonal/>
    </border>
    <border>
      <left style="dashed">
        <color indexed="64"/>
      </left>
      <right style="dashed">
        <color indexed="64"/>
      </right>
      <top style="medium">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indexed="64"/>
      </left>
      <right style="medium">
        <color indexed="64"/>
      </right>
      <top/>
      <bottom style="medium">
        <color indexed="64"/>
      </bottom>
      <diagonal/>
    </border>
    <border>
      <left/>
      <right/>
      <top style="double">
        <color indexed="64"/>
      </top>
      <bottom/>
      <diagonal/>
    </border>
    <border>
      <left style="dashed">
        <color indexed="64"/>
      </left>
      <right style="medium">
        <color indexed="64"/>
      </right>
      <top style="thin">
        <color indexed="64"/>
      </top>
      <bottom style="medium">
        <color indexed="64"/>
      </bottom>
      <diagonal/>
    </border>
  </borders>
  <cellStyleXfs count="3">
    <xf numFmtId="0" fontId="0" fillId="0" borderId="0">
      <alignment vertical="center"/>
    </xf>
    <xf numFmtId="0" fontId="26" fillId="0" borderId="0" applyNumberFormat="0" applyFill="0" applyBorder="0" applyAlignment="0" applyProtection="0">
      <alignment vertical="center"/>
    </xf>
    <xf numFmtId="38" fontId="60" fillId="0" borderId="0" applyFont="0" applyFill="0" applyBorder="0" applyAlignment="0" applyProtection="0">
      <alignment vertical="center"/>
    </xf>
  </cellStyleXfs>
  <cellXfs count="677">
    <xf numFmtId="0" fontId="0" fillId="0" borderId="0" xfId="0">
      <alignment vertical="center"/>
    </xf>
    <xf numFmtId="0" fontId="2" fillId="2" borderId="0" xfId="0" applyFont="1" applyFill="1">
      <alignment vertical="center"/>
    </xf>
    <xf numFmtId="176" fontId="0" fillId="3" borderId="1" xfId="0" applyNumberFormat="1" applyFont="1" applyFill="1" applyBorder="1" applyAlignment="1" applyProtection="1">
      <alignment horizontal="left" vertical="center" indent="1"/>
    </xf>
    <xf numFmtId="0" fontId="0" fillId="0" borderId="0" xfId="0" applyProtection="1">
      <alignment vertical="center"/>
    </xf>
    <xf numFmtId="176" fontId="6" fillId="5" borderId="8" xfId="0" applyNumberFormat="1" applyFont="1" applyFill="1" applyBorder="1" applyAlignment="1" applyProtection="1">
      <alignment horizontal="left" vertical="center" indent="1"/>
      <protection locked="0"/>
    </xf>
    <xf numFmtId="0" fontId="5" fillId="0" borderId="0" xfId="0" applyFont="1" applyAlignment="1" applyProtection="1">
      <alignment horizontal="left" vertical="top"/>
    </xf>
    <xf numFmtId="0" fontId="0" fillId="3" borderId="9" xfId="0" applyFill="1" applyBorder="1" applyAlignment="1" applyProtection="1">
      <alignment horizontal="left" vertical="center"/>
    </xf>
    <xf numFmtId="0" fontId="0" fillId="0" borderId="9" xfId="0" applyBorder="1">
      <alignment vertical="center"/>
    </xf>
    <xf numFmtId="0" fontId="4" fillId="2" borderId="0" xfId="0" applyFont="1" applyFill="1" applyAlignment="1">
      <alignment vertical="center"/>
    </xf>
    <xf numFmtId="0" fontId="2" fillId="2" borderId="0" xfId="0" applyFont="1" applyFill="1" applyAlignment="1">
      <alignment vertical="center"/>
    </xf>
    <xf numFmtId="0" fontId="0" fillId="0" borderId="9" xfId="0" applyBorder="1" applyAlignment="1">
      <alignment vertical="center" wrapText="1"/>
    </xf>
    <xf numFmtId="0" fontId="0" fillId="0" borderId="0" xfId="0" applyAlignment="1">
      <alignment horizontal="center" vertical="center"/>
    </xf>
    <xf numFmtId="176" fontId="6" fillId="5" borderId="12" xfId="0" applyNumberFormat="1" applyFont="1" applyFill="1" applyBorder="1" applyAlignment="1" applyProtection="1">
      <alignment horizontal="left" vertical="center" indent="1"/>
      <protection locked="0"/>
    </xf>
    <xf numFmtId="176" fontId="6" fillId="5" borderId="11" xfId="0" applyNumberFormat="1" applyFont="1" applyFill="1" applyBorder="1" applyAlignment="1" applyProtection="1">
      <alignment horizontal="left" vertical="center" indent="1"/>
      <protection locked="0"/>
    </xf>
    <xf numFmtId="0" fontId="0" fillId="6" borderId="0" xfId="0" applyFill="1">
      <alignment vertical="center"/>
    </xf>
    <xf numFmtId="0" fontId="8" fillId="6" borderId="0" xfId="0" applyFont="1" applyFill="1">
      <alignment vertical="center"/>
    </xf>
    <xf numFmtId="176" fontId="0" fillId="3" borderId="1" xfId="0" applyNumberFormat="1" applyFont="1" applyFill="1" applyBorder="1" applyAlignment="1" applyProtection="1">
      <alignment horizontal="left" vertical="center" wrapText="1" indent="1"/>
    </xf>
    <xf numFmtId="49" fontId="6" fillId="5" borderId="13" xfId="0" applyNumberFormat="1" applyFont="1" applyFill="1" applyBorder="1" applyAlignment="1" applyProtection="1">
      <alignment horizontal="left" vertical="center" indent="1"/>
      <protection locked="0"/>
    </xf>
    <xf numFmtId="0" fontId="0" fillId="0" borderId="9" xfId="0" applyBorder="1" applyAlignment="1">
      <alignment horizontal="center" vertical="center"/>
    </xf>
    <xf numFmtId="0" fontId="0" fillId="7" borderId="9" xfId="0" applyFill="1" applyBorder="1" applyAlignment="1">
      <alignment horizontal="center" vertical="center"/>
    </xf>
    <xf numFmtId="0" fontId="0" fillId="7" borderId="9" xfId="0" applyFill="1" applyBorder="1" applyAlignment="1">
      <alignment horizontal="center" vertical="center" wrapText="1"/>
    </xf>
    <xf numFmtId="0" fontId="0" fillId="4" borderId="9"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Border="1">
      <alignment vertical="center"/>
    </xf>
    <xf numFmtId="0" fontId="10" fillId="0" borderId="0" xfId="0" applyFont="1">
      <alignment vertical="center"/>
    </xf>
    <xf numFmtId="0" fontId="14" fillId="0" borderId="0" xfId="0" applyFont="1">
      <alignment vertical="center"/>
    </xf>
    <xf numFmtId="0" fontId="16" fillId="0" borderId="0" xfId="0" applyFont="1">
      <alignment vertical="center"/>
    </xf>
    <xf numFmtId="0" fontId="14" fillId="0" borderId="0" xfId="0" applyFont="1" applyAlignment="1">
      <alignment vertical="center"/>
    </xf>
    <xf numFmtId="0" fontId="14" fillId="0" borderId="0" xfId="0" applyFont="1" applyAlignment="1">
      <alignment horizontal="left" vertical="center"/>
    </xf>
    <xf numFmtId="0" fontId="16" fillId="8" borderId="0" xfId="0" applyFont="1" applyFill="1">
      <alignment vertical="center"/>
    </xf>
    <xf numFmtId="0" fontId="0" fillId="8" borderId="0" xfId="0" applyFill="1">
      <alignment vertical="center"/>
    </xf>
    <xf numFmtId="0" fontId="0" fillId="8" borderId="0" xfId="0" applyFill="1" applyBorder="1">
      <alignment vertical="center"/>
    </xf>
    <xf numFmtId="0" fontId="10" fillId="0" borderId="0" xfId="0" applyFont="1" applyAlignment="1">
      <alignment horizontal="right" vertical="center"/>
    </xf>
    <xf numFmtId="0" fontId="0" fillId="9" borderId="9" xfId="0" applyFill="1" applyBorder="1" applyAlignment="1">
      <alignment horizontal="center" vertical="center" wrapText="1"/>
    </xf>
    <xf numFmtId="0" fontId="0" fillId="9" borderId="9" xfId="0" applyFill="1" applyBorder="1" applyAlignment="1">
      <alignment horizontal="center" vertical="center"/>
    </xf>
    <xf numFmtId="179" fontId="0" fillId="0" borderId="9" xfId="0" applyNumberFormat="1" applyBorder="1" applyAlignment="1">
      <alignment horizontal="center" vertical="center"/>
    </xf>
    <xf numFmtId="179" fontId="0" fillId="0" borderId="0" xfId="0" applyNumberFormat="1" applyAlignment="1">
      <alignment horizontal="center" vertical="center"/>
    </xf>
    <xf numFmtId="0" fontId="11" fillId="8" borderId="0" xfId="0" applyFont="1" applyFill="1" applyProtection="1">
      <alignment vertical="center"/>
    </xf>
    <xf numFmtId="180" fontId="27" fillId="0" borderId="9" xfId="1" applyNumberFormat="1" applyFont="1" applyBorder="1" applyAlignment="1">
      <alignment horizontal="center" vertical="center"/>
    </xf>
    <xf numFmtId="0" fontId="14" fillId="0" borderId="17" xfId="0" applyFont="1" applyBorder="1" applyAlignment="1">
      <alignment horizontal="distributed" vertical="center" indent="1"/>
    </xf>
    <xf numFmtId="0" fontId="14" fillId="0" borderId="9" xfId="0" applyFont="1" applyBorder="1" applyAlignment="1">
      <alignment horizontal="distributed" vertical="center" indent="1"/>
    </xf>
    <xf numFmtId="0" fontId="14" fillId="0" borderId="0" xfId="0" applyFont="1" applyAlignment="1">
      <alignment horizontal="left" vertical="top" wrapText="1"/>
    </xf>
    <xf numFmtId="0" fontId="14" fillId="0" borderId="0" xfId="0" applyFont="1" applyAlignment="1">
      <alignment horizontal="left" vertical="center"/>
    </xf>
    <xf numFmtId="0" fontId="16" fillId="0" borderId="27" xfId="0" applyFont="1" applyBorder="1" applyAlignment="1">
      <alignment horizontal="left" vertical="center"/>
    </xf>
    <xf numFmtId="0" fontId="13" fillId="0" borderId="0" xfId="0" applyFont="1">
      <alignment vertical="center"/>
    </xf>
    <xf numFmtId="0" fontId="0" fillId="0" borderId="0" xfId="0" applyFill="1">
      <alignment vertical="center"/>
    </xf>
    <xf numFmtId="0" fontId="10" fillId="0" borderId="0" xfId="0" applyFont="1" applyBorder="1" applyAlignment="1">
      <alignment horizontal="center" vertical="center"/>
    </xf>
    <xf numFmtId="0" fontId="21" fillId="0" borderId="0" xfId="0" applyFont="1" applyBorder="1" applyAlignment="1">
      <alignment horizontal="left" vertical="center" wrapText="1" indent="1"/>
    </xf>
    <xf numFmtId="0" fontId="25" fillId="0" borderId="0" xfId="0" applyFont="1" applyBorder="1" applyAlignment="1">
      <alignment horizontal="center" vertical="center" wrapText="1"/>
    </xf>
    <xf numFmtId="177" fontId="21" fillId="0" borderId="0" xfId="0" applyNumberFormat="1" applyFont="1" applyBorder="1" applyAlignment="1">
      <alignment horizontal="center" vertical="center"/>
    </xf>
    <xf numFmtId="0" fontId="13" fillId="0" borderId="0" xfId="0" applyFont="1" applyAlignment="1">
      <alignment vertical="center"/>
    </xf>
    <xf numFmtId="0" fontId="14" fillId="0" borderId="0" xfId="0" applyFont="1" applyAlignment="1">
      <alignment horizontal="distributed" vertical="center" indent="1"/>
    </xf>
    <xf numFmtId="0" fontId="14" fillId="0" borderId="0" xfId="0" applyFont="1" applyAlignment="1">
      <alignment vertical="center"/>
    </xf>
    <xf numFmtId="0" fontId="14" fillId="0" borderId="0" xfId="0" applyFont="1" applyAlignment="1">
      <alignment horizontal="center" vertical="center"/>
    </xf>
    <xf numFmtId="0" fontId="16" fillId="10" borderId="0" xfId="0" applyFont="1" applyFill="1">
      <alignment vertical="center"/>
    </xf>
    <xf numFmtId="0" fontId="13" fillId="10" borderId="0" xfId="0" applyFont="1" applyFill="1">
      <alignment vertical="center"/>
    </xf>
    <xf numFmtId="0" fontId="15" fillId="10" borderId="0" xfId="0" applyFont="1" applyFill="1" applyAlignment="1">
      <alignment vertical="center"/>
    </xf>
    <xf numFmtId="0" fontId="0" fillId="10" borderId="0" xfId="0" applyFill="1">
      <alignment vertical="center"/>
    </xf>
    <xf numFmtId="177" fontId="13" fillId="0" borderId="0" xfId="0" applyNumberFormat="1" applyFont="1" applyAlignment="1">
      <alignment horizontal="center" vertical="center"/>
    </xf>
    <xf numFmtId="0" fontId="14" fillId="0" borderId="0" xfId="0" applyFont="1" applyAlignment="1">
      <alignment vertical="top"/>
    </xf>
    <xf numFmtId="0" fontId="11" fillId="10" borderId="0" xfId="0" applyFont="1" applyFill="1" applyProtection="1">
      <alignment vertical="center"/>
    </xf>
    <xf numFmtId="0" fontId="14" fillId="0" borderId="9" xfId="0" applyFont="1" applyBorder="1" applyAlignment="1">
      <alignment horizontal="distributed" vertical="center" wrapText="1" indent="1"/>
    </xf>
    <xf numFmtId="0" fontId="16" fillId="0" borderId="0" xfId="0" applyFont="1" applyFill="1">
      <alignment vertical="center"/>
    </xf>
    <xf numFmtId="0" fontId="13" fillId="0" borderId="0" xfId="0" applyFont="1" applyFill="1">
      <alignment vertical="center"/>
    </xf>
    <xf numFmtId="0" fontId="15" fillId="0" borderId="0" xfId="0" applyFont="1" applyFill="1" applyAlignment="1">
      <alignment vertical="center"/>
    </xf>
    <xf numFmtId="0" fontId="14" fillId="0" borderId="17" xfId="0" applyFont="1" applyBorder="1" applyAlignment="1">
      <alignment horizontal="center" vertical="center"/>
    </xf>
    <xf numFmtId="0" fontId="14" fillId="0" borderId="0" xfId="0" applyFont="1" applyFill="1">
      <alignment vertical="center"/>
    </xf>
    <xf numFmtId="0" fontId="14" fillId="8" borderId="0" xfId="0" applyFont="1" applyFill="1">
      <alignment vertical="center"/>
    </xf>
    <xf numFmtId="0" fontId="14" fillId="0" borderId="0" xfId="0" applyFont="1" applyFill="1" applyBorder="1">
      <alignment vertical="center"/>
    </xf>
    <xf numFmtId="0" fontId="14" fillId="0" borderId="42" xfId="0" applyFont="1" applyFill="1" applyBorder="1">
      <alignment vertical="center"/>
    </xf>
    <xf numFmtId="0" fontId="14" fillId="0" borderId="0" xfId="0" applyFont="1" applyBorder="1">
      <alignment vertical="center"/>
    </xf>
    <xf numFmtId="0" fontId="14" fillId="0" borderId="6" xfId="0" applyFont="1" applyFill="1" applyBorder="1">
      <alignment vertical="center"/>
    </xf>
    <xf numFmtId="0" fontId="0" fillId="2" borderId="0" xfId="0" applyFill="1">
      <alignment vertical="center"/>
    </xf>
    <xf numFmtId="0" fontId="14" fillId="0" borderId="0" xfId="0" applyFont="1" applyAlignment="1">
      <alignment horizontal="left" vertical="top" wrapText="1"/>
    </xf>
    <xf numFmtId="0" fontId="0" fillId="0" borderId="9" xfId="0" applyBorder="1" applyProtection="1">
      <alignment vertical="center"/>
      <protection locked="0"/>
    </xf>
    <xf numFmtId="0" fontId="0" fillId="0" borderId="9" xfId="0" applyBorder="1" applyAlignment="1" applyProtection="1">
      <alignment horizontal="center" vertical="center"/>
      <protection locked="0"/>
    </xf>
    <xf numFmtId="177" fontId="0" fillId="0" borderId="9" xfId="0" applyNumberFormat="1" applyBorder="1" applyAlignment="1" applyProtection="1">
      <alignment horizontal="center" vertical="center"/>
      <protection locked="0"/>
    </xf>
    <xf numFmtId="180" fontId="0" fillId="0" borderId="9" xfId="0" applyNumberFormat="1" applyBorder="1" applyAlignment="1" applyProtection="1">
      <alignment horizontal="center" vertical="center"/>
      <protection locked="0"/>
    </xf>
    <xf numFmtId="56" fontId="0" fillId="0" borderId="9" xfId="0" applyNumberFormat="1" applyBorder="1" applyAlignment="1" applyProtection="1">
      <alignment horizontal="center" vertical="center"/>
      <protection locked="0"/>
    </xf>
    <xf numFmtId="0" fontId="0" fillId="0" borderId="9" xfId="0" applyBorder="1" applyAlignment="1" applyProtection="1">
      <alignment vertical="center" wrapText="1"/>
      <protection locked="0"/>
    </xf>
    <xf numFmtId="177" fontId="6" fillId="4" borderId="11" xfId="0" applyNumberFormat="1" applyFont="1" applyFill="1" applyBorder="1" applyAlignment="1" applyProtection="1">
      <alignment horizontal="left" vertical="center" indent="1"/>
      <protection locked="0"/>
    </xf>
    <xf numFmtId="0" fontId="34" fillId="0" borderId="0" xfId="0" applyFont="1" applyAlignment="1">
      <alignment vertical="center"/>
    </xf>
    <xf numFmtId="0" fontId="14" fillId="0" borderId="0" xfId="0" applyFont="1" applyAlignment="1">
      <alignment horizontal="left" vertical="top" wrapText="1"/>
    </xf>
    <xf numFmtId="0" fontId="14" fillId="0" borderId="0" xfId="0" applyFont="1" applyAlignment="1">
      <alignment horizontal="center" vertical="center"/>
    </xf>
    <xf numFmtId="0" fontId="14" fillId="0" borderId="17" xfId="0" applyFont="1" applyBorder="1" applyAlignment="1">
      <alignment horizontal="distributed" vertical="center" indent="1"/>
    </xf>
    <xf numFmtId="0" fontId="14" fillId="0" borderId="9" xfId="0" applyFont="1" applyBorder="1" applyAlignment="1">
      <alignment horizontal="distributed" vertical="center" indent="1"/>
    </xf>
    <xf numFmtId="0" fontId="11" fillId="8" borderId="0" xfId="0" applyFont="1" applyFill="1" applyAlignment="1" applyProtection="1">
      <alignment horizontal="left" vertical="top" wrapText="1"/>
    </xf>
    <xf numFmtId="0" fontId="14" fillId="0" borderId="0" xfId="0" applyFont="1" applyAlignment="1">
      <alignment horizontal="left" vertical="center"/>
    </xf>
    <xf numFmtId="0" fontId="14" fillId="0" borderId="0" xfId="0" applyFont="1" applyAlignment="1">
      <alignment horizontal="distributed" vertical="center" indent="1"/>
    </xf>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Fill="1" applyAlignment="1">
      <alignment horizontal="left" vertical="center"/>
    </xf>
    <xf numFmtId="0" fontId="11" fillId="8" borderId="0" xfId="0" applyFont="1" applyFill="1" applyAlignment="1" applyProtection="1">
      <alignment vertical="top" wrapText="1"/>
    </xf>
    <xf numFmtId="0" fontId="11" fillId="8" borderId="0" xfId="0" applyFont="1" applyFill="1" applyAlignment="1" applyProtection="1">
      <alignment horizontal="left" vertical="center" wrapText="1"/>
    </xf>
    <xf numFmtId="0" fontId="14" fillId="0" borderId="1" xfId="0" applyFont="1" applyBorder="1" applyAlignment="1">
      <alignment horizontal="center" vertical="center"/>
    </xf>
    <xf numFmtId="0" fontId="14" fillId="0" borderId="9" xfId="0" applyFont="1" applyFill="1" applyBorder="1">
      <alignment vertical="center"/>
    </xf>
    <xf numFmtId="0" fontId="14" fillId="12" borderId="0" xfId="0" applyFont="1" applyFill="1">
      <alignment vertical="center"/>
    </xf>
    <xf numFmtId="0" fontId="14" fillId="0" borderId="1" xfId="0" applyFont="1" applyFill="1" applyBorder="1" applyAlignment="1">
      <alignment horizontal="center" vertical="center"/>
    </xf>
    <xf numFmtId="0" fontId="14" fillId="0" borderId="0" xfId="0" applyFont="1" applyFill="1" applyAlignment="1">
      <alignment horizontal="right" vertical="center"/>
    </xf>
    <xf numFmtId="0" fontId="17" fillId="0" borderId="0" xfId="0" applyFont="1" applyAlignment="1">
      <alignment horizontal="left" vertical="center" indent="1"/>
    </xf>
    <xf numFmtId="0" fontId="17" fillId="0" borderId="0" xfId="0" applyFont="1" applyAlignment="1">
      <alignment horizontal="left" vertical="center" indent="1"/>
    </xf>
    <xf numFmtId="0" fontId="10" fillId="0" borderId="0" xfId="0" applyFont="1" applyAlignment="1">
      <alignment horizontal="distributed" vertical="center"/>
    </xf>
    <xf numFmtId="0" fontId="14" fillId="0" borderId="40" xfId="0" applyFont="1" applyFill="1" applyBorder="1" applyAlignment="1">
      <alignment vertical="center"/>
    </xf>
    <xf numFmtId="0" fontId="45" fillId="8" borderId="0" xfId="0" applyFont="1" applyFill="1" applyProtection="1">
      <alignment vertical="center"/>
    </xf>
    <xf numFmtId="0" fontId="0" fillId="0" borderId="0" xfId="0" applyFill="1" applyAlignment="1">
      <alignment horizontal="right" vertical="center"/>
    </xf>
    <xf numFmtId="0" fontId="0" fillId="0" borderId="0" xfId="0" applyFill="1" applyBorder="1">
      <alignment vertical="center"/>
    </xf>
    <xf numFmtId="0" fontId="14" fillId="0" borderId="0" xfId="0" applyFont="1" applyFill="1" applyAlignment="1">
      <alignment vertical="center"/>
    </xf>
    <xf numFmtId="0" fontId="39" fillId="0" borderId="0" xfId="0" applyFont="1" applyFill="1" applyAlignment="1">
      <alignment horizontal="left" vertical="center"/>
    </xf>
    <xf numFmtId="0" fontId="16" fillId="0" borderId="0" xfId="0" applyFont="1" applyFill="1" applyAlignment="1">
      <alignment horizontal="left" vertical="center"/>
    </xf>
    <xf numFmtId="0" fontId="17" fillId="0" borderId="0" xfId="0" applyFont="1" applyFill="1" applyAlignment="1">
      <alignment horizontal="left" vertical="center"/>
    </xf>
    <xf numFmtId="0" fontId="22" fillId="0" borderId="0" xfId="0" applyFont="1" applyFill="1" applyAlignment="1">
      <alignment horizontal="distributed" vertical="center"/>
    </xf>
    <xf numFmtId="0" fontId="15" fillId="0" borderId="0" xfId="0" applyFont="1" applyFill="1" applyAlignment="1">
      <alignment horizontal="left" vertical="center"/>
    </xf>
    <xf numFmtId="0" fontId="22" fillId="0" borderId="0" xfId="0" applyFont="1" applyFill="1" applyAlignment="1">
      <alignment horizontal="distributed" vertical="center" indent="1"/>
    </xf>
    <xf numFmtId="0" fontId="16" fillId="0" borderId="0" xfId="0" applyFont="1" applyFill="1" applyAlignment="1">
      <alignment vertical="center"/>
    </xf>
    <xf numFmtId="0" fontId="22" fillId="0" borderId="0" xfId="0" applyFont="1" applyFill="1" applyAlignment="1">
      <alignment horizontal="right" vertical="center" indent="1"/>
    </xf>
    <xf numFmtId="0" fontId="0" fillId="0" borderId="9" xfId="0" applyFill="1" applyBorder="1">
      <alignment vertical="center"/>
    </xf>
    <xf numFmtId="56" fontId="0" fillId="0" borderId="9" xfId="0" applyNumberFormat="1" applyFill="1" applyBorder="1">
      <alignment vertical="center"/>
    </xf>
    <xf numFmtId="0" fontId="0" fillId="0" borderId="9" xfId="0" applyFill="1" applyBorder="1" applyAlignment="1">
      <alignment horizontal="center" vertical="center" wrapText="1"/>
    </xf>
    <xf numFmtId="0" fontId="14" fillId="0" borderId="0" xfId="0" applyFont="1" applyFill="1" applyBorder="1" applyAlignment="1">
      <alignment horizontal="distributed" vertical="center"/>
    </xf>
    <xf numFmtId="0" fontId="19" fillId="0" borderId="0" xfId="0" applyFont="1" applyFill="1" applyBorder="1" applyAlignment="1">
      <alignment horizontal="center" vertical="center"/>
    </xf>
    <xf numFmtId="178" fontId="18" fillId="0" borderId="0" xfId="0" applyNumberFormat="1" applyFont="1" applyFill="1" applyBorder="1" applyAlignment="1">
      <alignment horizontal="center" vertical="center"/>
    </xf>
    <xf numFmtId="182" fontId="41" fillId="0" borderId="0" xfId="0" applyNumberFormat="1" applyFont="1" applyFill="1" applyAlignment="1">
      <alignment vertical="center"/>
    </xf>
    <xf numFmtId="0" fontId="17" fillId="0" borderId="0" xfId="0" applyFont="1" applyFill="1" applyAlignment="1">
      <alignment vertical="center"/>
    </xf>
    <xf numFmtId="0" fontId="22" fillId="0" borderId="0" xfId="0" applyFont="1" applyFill="1" applyAlignment="1">
      <alignment vertical="center"/>
    </xf>
    <xf numFmtId="0" fontId="22" fillId="0" borderId="0" xfId="0" applyFont="1" applyAlignment="1">
      <alignment horizontal="distributed" vertical="center" shrinkToFit="1"/>
    </xf>
    <xf numFmtId="0" fontId="22" fillId="0" borderId="0" xfId="0" applyFont="1" applyFill="1" applyAlignment="1">
      <alignment vertical="center" wrapText="1"/>
    </xf>
    <xf numFmtId="0" fontId="14" fillId="0" borderId="0" xfId="0" applyFont="1" applyFill="1" applyBorder="1" applyAlignment="1">
      <alignment vertical="center"/>
    </xf>
    <xf numFmtId="0" fontId="14" fillId="0" borderId="45" xfId="0" applyFont="1" applyFill="1" applyBorder="1" applyAlignment="1">
      <alignment vertical="center" wrapText="1"/>
    </xf>
    <xf numFmtId="0" fontId="45" fillId="8" borderId="0" xfId="0" applyFont="1" applyFill="1" applyAlignment="1" applyProtection="1">
      <alignment horizontal="left" vertical="top"/>
    </xf>
    <xf numFmtId="0" fontId="10" fillId="0" borderId="64" xfId="0" applyFont="1" applyBorder="1" applyAlignment="1">
      <alignment horizontal="center" vertical="center"/>
    </xf>
    <xf numFmtId="0" fontId="10" fillId="0" borderId="36" xfId="0" applyFont="1" applyBorder="1" applyAlignment="1">
      <alignment horizontal="center" vertical="center" wrapText="1"/>
    </xf>
    <xf numFmtId="0" fontId="10" fillId="0" borderId="11" xfId="0" applyFont="1" applyBorder="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45" fillId="10" borderId="0" xfId="0" applyFont="1" applyFill="1" applyProtection="1">
      <alignment vertical="center"/>
    </xf>
    <xf numFmtId="177" fontId="13" fillId="0" borderId="0" xfId="0" applyNumberFormat="1" applyFont="1" applyFill="1" applyAlignment="1">
      <alignment horizontal="center" vertical="center"/>
    </xf>
    <xf numFmtId="182" fontId="14" fillId="0" borderId="0" xfId="0" applyNumberFormat="1" applyFont="1" applyAlignment="1">
      <alignment vertical="center"/>
    </xf>
    <xf numFmtId="0" fontId="10" fillId="0" borderId="0" xfId="0" applyFont="1" applyAlignment="1">
      <alignment vertical="center"/>
    </xf>
    <xf numFmtId="0" fontId="14" fillId="0" borderId="0" xfId="0" applyFont="1" applyBorder="1" applyAlignment="1">
      <alignment vertical="center"/>
    </xf>
    <xf numFmtId="0" fontId="17" fillId="0" borderId="0" xfId="0" applyFont="1" applyBorder="1" applyAlignment="1">
      <alignment vertical="center"/>
    </xf>
    <xf numFmtId="0" fontId="14" fillId="0" borderId="0" xfId="0" applyFont="1" applyBorder="1" applyAlignment="1">
      <alignment horizontal="center" vertical="center"/>
    </xf>
    <xf numFmtId="0" fontId="14" fillId="0" borderId="38" xfId="0" applyFont="1" applyBorder="1" applyAlignment="1">
      <alignment horizontal="center" vertical="center"/>
    </xf>
    <xf numFmtId="0" fontId="28" fillId="0" borderId="11" xfId="0" applyFont="1" applyBorder="1" applyAlignment="1">
      <alignment horizontal="center" vertical="center" wrapText="1"/>
    </xf>
    <xf numFmtId="0" fontId="49" fillId="5" borderId="11" xfId="0" applyFont="1" applyFill="1" applyBorder="1" applyAlignment="1" applyProtection="1">
      <alignment horizontal="center" vertical="center"/>
      <protection locked="0"/>
    </xf>
    <xf numFmtId="0" fontId="14" fillId="0" borderId="25" xfId="0" applyFont="1" applyBorder="1" applyAlignment="1">
      <alignment horizontal="center" vertical="center" textRotation="255"/>
    </xf>
    <xf numFmtId="179" fontId="14" fillId="0" borderId="0" xfId="0" applyNumberFormat="1" applyFont="1" applyBorder="1" applyAlignment="1">
      <alignment vertical="center"/>
    </xf>
    <xf numFmtId="0" fontId="14" fillId="0" borderId="37" xfId="0" applyFont="1" applyBorder="1">
      <alignment vertical="center"/>
    </xf>
    <xf numFmtId="0" fontId="14" fillId="0" borderId="39" xfId="0" applyFont="1" applyBorder="1">
      <alignment vertical="center"/>
    </xf>
    <xf numFmtId="0" fontId="14" fillId="0" borderId="40" xfId="0" applyFont="1" applyBorder="1">
      <alignment vertical="center"/>
    </xf>
    <xf numFmtId="0" fontId="51" fillId="0" borderId="0" xfId="0" applyFont="1" applyFill="1" applyAlignment="1">
      <alignment vertical="center"/>
    </xf>
    <xf numFmtId="0" fontId="14" fillId="0" borderId="81" xfId="0" applyFont="1" applyBorder="1">
      <alignment vertical="center"/>
    </xf>
    <xf numFmtId="0" fontId="14" fillId="0" borderId="82" xfId="0" applyFont="1" applyFill="1" applyBorder="1">
      <alignment vertical="center"/>
    </xf>
    <xf numFmtId="0" fontId="45" fillId="8" borderId="0" xfId="0" applyFont="1" applyFill="1" applyBorder="1" applyAlignment="1" applyProtection="1">
      <alignment horizontal="left" vertical="center"/>
    </xf>
    <xf numFmtId="0" fontId="14" fillId="0" borderId="0" xfId="0" applyFont="1" applyFill="1" applyAlignment="1">
      <alignment horizontal="left" vertical="center"/>
    </xf>
    <xf numFmtId="0" fontId="33" fillId="0" borderId="0" xfId="0" applyFont="1" applyFill="1" applyAlignment="1">
      <alignment horizontal="left" vertical="top" wrapText="1"/>
    </xf>
    <xf numFmtId="0" fontId="16" fillId="0" borderId="27" xfId="0" applyFont="1" applyBorder="1" applyAlignment="1">
      <alignment horizontal="left" vertical="center"/>
    </xf>
    <xf numFmtId="0" fontId="14" fillId="0" borderId="0" xfId="0" applyFont="1" applyFill="1" applyAlignment="1">
      <alignment horizontal="left" vertical="top" wrapText="1"/>
    </xf>
    <xf numFmtId="0" fontId="14" fillId="0" borderId="0" xfId="0" applyFont="1" applyFill="1" applyAlignment="1">
      <alignment horizontal="center" wrapText="1"/>
    </xf>
    <xf numFmtId="176" fontId="36" fillId="0" borderId="0" xfId="0" applyNumberFormat="1" applyFont="1" applyFill="1" applyBorder="1" applyAlignment="1">
      <alignment horizontal="right" wrapText="1" indent="1"/>
    </xf>
    <xf numFmtId="0" fontId="35" fillId="0" borderId="0" xfId="0" applyFont="1" applyFill="1" applyAlignment="1">
      <alignment horizontal="left" wrapText="1"/>
    </xf>
    <xf numFmtId="0" fontId="35" fillId="0" borderId="0" xfId="0" applyFont="1" applyFill="1" applyAlignment="1">
      <alignment wrapText="1"/>
    </xf>
    <xf numFmtId="0" fontId="40" fillId="0" borderId="0" xfId="0" applyFont="1" applyFill="1" applyAlignment="1"/>
    <xf numFmtId="0" fontId="14" fillId="0" borderId="0" xfId="0" applyFont="1" applyFill="1" applyBorder="1" applyAlignment="1">
      <alignment horizontal="center" wrapText="1"/>
    </xf>
    <xf numFmtId="176" fontId="36" fillId="0" borderId="0" xfId="0" applyNumberFormat="1" applyFont="1" applyFill="1" applyBorder="1" applyAlignment="1">
      <alignment wrapText="1"/>
    </xf>
    <xf numFmtId="182" fontId="14" fillId="0" borderId="0" xfId="0" applyNumberFormat="1" applyFont="1" applyFill="1" applyAlignment="1">
      <alignment vertical="center"/>
    </xf>
    <xf numFmtId="0" fontId="50" fillId="0" borderId="0" xfId="0" applyFont="1" applyFill="1" applyAlignment="1">
      <alignment horizontal="left" vertical="center"/>
    </xf>
    <xf numFmtId="0" fontId="50" fillId="0" borderId="0" xfId="0" applyFont="1" applyFill="1">
      <alignment vertical="center"/>
    </xf>
    <xf numFmtId="0" fontId="10" fillId="0" borderId="0" xfId="0" applyFont="1" applyFill="1" applyAlignment="1">
      <alignment vertical="center"/>
    </xf>
    <xf numFmtId="0" fontId="10" fillId="0" borderId="0" xfId="0" applyFont="1" applyFill="1" applyBorder="1">
      <alignment vertical="center"/>
    </xf>
    <xf numFmtId="0" fontId="10" fillId="0" borderId="0" xfId="0" applyFont="1" applyFill="1" applyBorder="1" applyAlignment="1">
      <alignment vertical="center"/>
    </xf>
    <xf numFmtId="0" fontId="50" fillId="0" borderId="0" xfId="0" applyFont="1" applyFill="1" applyBorder="1">
      <alignment vertical="center"/>
    </xf>
    <xf numFmtId="0" fontId="14" fillId="0" borderId="0" xfId="0" applyFont="1" applyFill="1" applyBorder="1" applyAlignment="1">
      <alignment horizontal="left" vertical="center"/>
    </xf>
    <xf numFmtId="0" fontId="14" fillId="0" borderId="42" xfId="0" applyFont="1" applyBorder="1">
      <alignment vertical="center"/>
    </xf>
    <xf numFmtId="0" fontId="14" fillId="0" borderId="43" xfId="0" applyFont="1" applyBorder="1">
      <alignment vertical="center"/>
    </xf>
    <xf numFmtId="0" fontId="14" fillId="0" borderId="45" xfId="0" applyFont="1" applyBorder="1">
      <alignment vertical="center"/>
    </xf>
    <xf numFmtId="0" fontId="50" fillId="0" borderId="6" xfId="0" applyFont="1" applyFill="1" applyBorder="1">
      <alignment vertical="center"/>
    </xf>
    <xf numFmtId="0" fontId="50" fillId="0" borderId="42" xfId="0" applyFont="1" applyFill="1" applyBorder="1" applyAlignment="1">
      <alignment horizontal="distributed" vertical="center"/>
    </xf>
    <xf numFmtId="0" fontId="50" fillId="0" borderId="42" xfId="0" applyFont="1" applyFill="1" applyBorder="1" applyAlignment="1">
      <alignment horizontal="center" vertical="center"/>
    </xf>
    <xf numFmtId="0" fontId="50" fillId="0" borderId="42" xfId="0" applyFont="1" applyBorder="1" applyAlignment="1">
      <alignment horizontal="center" vertical="center"/>
    </xf>
    <xf numFmtId="0" fontId="50" fillId="0" borderId="42" xfId="0" applyFont="1" applyFill="1" applyBorder="1" applyAlignment="1">
      <alignment horizontal="left" vertical="center"/>
    </xf>
    <xf numFmtId="0" fontId="56" fillId="0" borderId="0" xfId="0" applyFont="1">
      <alignment vertical="center"/>
    </xf>
    <xf numFmtId="0" fontId="7" fillId="8" borderId="0" xfId="0" applyFont="1" applyFill="1" applyProtection="1">
      <alignment vertical="center"/>
    </xf>
    <xf numFmtId="0" fontId="57" fillId="0" borderId="0" xfId="0" applyFont="1" applyAlignment="1" applyProtection="1">
      <alignment horizontal="right" vertical="center" indent="1"/>
    </xf>
    <xf numFmtId="0" fontId="58" fillId="0" borderId="0" xfId="0" applyFont="1" applyAlignment="1" applyProtection="1">
      <alignment horizontal="right" vertical="center" indent="1"/>
    </xf>
    <xf numFmtId="3" fontId="6" fillId="4" borderId="87" xfId="0" applyNumberFormat="1" applyFont="1" applyFill="1" applyBorder="1" applyAlignment="1" applyProtection="1">
      <alignment horizontal="left" vertical="center" wrapText="1" indent="1"/>
      <protection locked="0"/>
    </xf>
    <xf numFmtId="3" fontId="0" fillId="0" borderId="0" xfId="0" applyNumberFormat="1" applyAlignment="1" applyProtection="1">
      <alignment horizontal="center" vertical="center"/>
    </xf>
    <xf numFmtId="0" fontId="58" fillId="0" borderId="0" xfId="0" applyFont="1" applyProtection="1">
      <alignment vertical="center"/>
    </xf>
    <xf numFmtId="0" fontId="59" fillId="0" borderId="0" xfId="0" applyFont="1" applyAlignment="1" applyProtection="1">
      <alignment horizontal="center" vertical="top"/>
    </xf>
    <xf numFmtId="0" fontId="14" fillId="0" borderId="26" xfId="0" applyFont="1" applyBorder="1" applyAlignment="1">
      <alignment vertical="center" wrapText="1"/>
    </xf>
    <xf numFmtId="177" fontId="0" fillId="0" borderId="9" xfId="2" applyNumberFormat="1" applyFont="1" applyBorder="1" applyAlignment="1" applyProtection="1">
      <alignment horizontal="center" vertical="center"/>
      <protection locked="0"/>
    </xf>
    <xf numFmtId="177" fontId="0" fillId="0" borderId="9" xfId="0" applyNumberFormat="1" applyBorder="1" applyAlignment="1">
      <alignment vertical="center" wrapText="1"/>
    </xf>
    <xf numFmtId="0" fontId="35" fillId="0" borderId="0" xfId="0" applyFont="1" applyFill="1" applyAlignment="1">
      <alignment vertical="center"/>
    </xf>
    <xf numFmtId="0" fontId="40" fillId="0" borderId="0" xfId="0" applyFont="1" applyFill="1">
      <alignment vertical="center"/>
    </xf>
    <xf numFmtId="0" fontId="40" fillId="0" borderId="0" xfId="0" applyFont="1" applyFill="1" applyAlignment="1">
      <alignment horizontal="left" vertical="center"/>
    </xf>
    <xf numFmtId="0" fontId="35" fillId="0" borderId="0" xfId="0" applyFont="1" applyFill="1" applyAlignment="1">
      <alignment horizontal="center" vertical="center"/>
    </xf>
    <xf numFmtId="0" fontId="14" fillId="0" borderId="0" xfId="0" applyFont="1" applyAlignment="1">
      <alignment horizontal="left" vertical="center"/>
    </xf>
    <xf numFmtId="0" fontId="14" fillId="0" borderId="37" xfId="0" applyFont="1" applyFill="1" applyBorder="1" applyAlignment="1">
      <alignment horizontal="center" vertical="center"/>
    </xf>
    <xf numFmtId="0" fontId="14" fillId="0" borderId="0" xfId="0" applyFont="1" applyFill="1" applyAlignment="1">
      <alignment horizontal="center" vertical="center"/>
    </xf>
    <xf numFmtId="0" fontId="50" fillId="0" borderId="0" xfId="0" applyFont="1" applyFill="1" applyAlignment="1">
      <alignment horizontal="left" vertical="center"/>
    </xf>
    <xf numFmtId="0" fontId="14" fillId="0" borderId="0" xfId="0" applyFont="1" applyFill="1" applyBorder="1" applyAlignment="1">
      <alignment horizontal="right" vertical="center" indent="1"/>
    </xf>
    <xf numFmtId="0" fontId="61" fillId="0" borderId="0" xfId="0" applyFont="1">
      <alignment vertical="center"/>
    </xf>
    <xf numFmtId="0" fontId="10" fillId="0" borderId="64" xfId="0" applyFont="1" applyBorder="1" applyAlignment="1">
      <alignment horizontal="center" vertical="top" wrapText="1"/>
    </xf>
    <xf numFmtId="0" fontId="35" fillId="0" borderId="0" xfId="0" applyFont="1" applyAlignment="1">
      <alignment vertical="center"/>
    </xf>
    <xf numFmtId="0" fontId="62" fillId="0" borderId="0" xfId="0" applyFont="1" applyAlignment="1" applyProtection="1">
      <alignment horizontal="right" vertical="center" indent="1"/>
    </xf>
    <xf numFmtId="0" fontId="63" fillId="0" borderId="0" xfId="0" applyFont="1" applyAlignment="1" applyProtection="1">
      <alignment horizontal="right" vertical="center" wrapText="1" indent="1"/>
    </xf>
    <xf numFmtId="0" fontId="6" fillId="0" borderId="0" xfId="0" applyFont="1">
      <alignment vertical="center"/>
    </xf>
    <xf numFmtId="0" fontId="14" fillId="0" borderId="74" xfId="0" applyFont="1" applyBorder="1" applyAlignment="1">
      <alignment horizontal="center" vertical="center"/>
    </xf>
    <xf numFmtId="0" fontId="14" fillId="0" borderId="18" xfId="0" applyFont="1" applyBorder="1" applyAlignment="1">
      <alignment horizontal="center" vertical="center"/>
    </xf>
    <xf numFmtId="0" fontId="14" fillId="0" borderId="39" xfId="0" applyFont="1" applyBorder="1" applyAlignment="1">
      <alignment vertical="center"/>
    </xf>
    <xf numFmtId="0" fontId="14" fillId="0" borderId="37" xfId="0" applyFont="1" applyBorder="1" applyAlignment="1">
      <alignment horizontal="center" vertical="center"/>
    </xf>
    <xf numFmtId="0" fontId="14" fillId="0" borderId="37" xfId="0" applyFont="1" applyBorder="1" applyAlignment="1">
      <alignment vertical="center"/>
    </xf>
    <xf numFmtId="0" fontId="14" fillId="0" borderId="40" xfId="0" applyFont="1" applyBorder="1" applyAlignment="1">
      <alignment vertical="center"/>
    </xf>
    <xf numFmtId="0" fontId="65" fillId="0" borderId="0" xfId="0" applyFont="1" applyAlignment="1">
      <alignment vertical="top"/>
    </xf>
    <xf numFmtId="0" fontId="22" fillId="0" borderId="65" xfId="0" applyFont="1" applyBorder="1" applyAlignment="1">
      <alignment horizontal="left" vertical="center" wrapText="1" indent="1"/>
    </xf>
    <xf numFmtId="0" fontId="50" fillId="0" borderId="15" xfId="0" applyFont="1" applyBorder="1" applyAlignment="1">
      <alignment horizontal="center" vertical="center" wrapText="1"/>
    </xf>
    <xf numFmtId="177" fontId="22" fillId="0" borderId="15" xfId="0" applyNumberFormat="1" applyFont="1" applyBorder="1" applyAlignment="1">
      <alignment horizontal="center" vertical="center" shrinkToFit="1"/>
    </xf>
    <xf numFmtId="0" fontId="22" fillId="0" borderId="28" xfId="0" applyFont="1" applyBorder="1" applyAlignment="1">
      <alignment horizontal="left" vertical="center" wrapText="1" indent="1"/>
    </xf>
    <xf numFmtId="0" fontId="22" fillId="0" borderId="9" xfId="0" applyFont="1" applyBorder="1" applyAlignment="1">
      <alignment horizontal="center" vertical="center" wrapText="1"/>
    </xf>
    <xf numFmtId="177" fontId="22" fillId="0" borderId="9" xfId="0" applyNumberFormat="1" applyFont="1" applyBorder="1" applyAlignment="1">
      <alignment horizontal="center" vertical="center" shrinkToFit="1"/>
    </xf>
    <xf numFmtId="0" fontId="22" fillId="0" borderId="30" xfId="0" applyFont="1" applyBorder="1" applyAlignment="1">
      <alignment horizontal="left" vertical="center" wrapText="1" indent="1"/>
    </xf>
    <xf numFmtId="0" fontId="22" fillId="0" borderId="25" xfId="0" applyFont="1" applyBorder="1" applyAlignment="1">
      <alignment horizontal="center" vertical="center" wrapText="1"/>
    </xf>
    <xf numFmtId="177" fontId="22" fillId="0" borderId="25" xfId="0" applyNumberFormat="1" applyFont="1" applyBorder="1" applyAlignment="1">
      <alignment horizontal="center" vertical="center" shrinkToFit="1"/>
    </xf>
    <xf numFmtId="0" fontId="22" fillId="0" borderId="15" xfId="0" applyFont="1" applyBorder="1" applyAlignment="1">
      <alignment horizontal="center" vertical="center" wrapText="1"/>
    </xf>
    <xf numFmtId="0" fontId="22" fillId="0" borderId="20" xfId="0" applyFont="1" applyBorder="1">
      <alignment vertical="center"/>
    </xf>
    <xf numFmtId="0" fontId="22" fillId="0" borderId="23" xfId="0" applyFont="1" applyBorder="1">
      <alignment vertical="center"/>
    </xf>
    <xf numFmtId="0" fontId="22" fillId="0" borderId="26" xfId="0" applyFont="1" applyBorder="1">
      <alignment vertical="center"/>
    </xf>
    <xf numFmtId="0" fontId="14" fillId="0" borderId="27" xfId="0" applyFont="1" applyBorder="1" applyAlignment="1">
      <alignment horizontal="left" vertical="center"/>
    </xf>
    <xf numFmtId="0" fontId="22" fillId="0" borderId="0" xfId="0" applyFont="1" applyAlignment="1">
      <alignment horizontal="distributed" vertical="center" shrinkToFit="1"/>
    </xf>
    <xf numFmtId="0" fontId="40" fillId="0" borderId="0" xfId="0" applyFont="1" applyFill="1" applyAlignment="1">
      <alignment horizontal="distributed" vertical="center"/>
    </xf>
    <xf numFmtId="0" fontId="14" fillId="0" borderId="0" xfId="0" applyFont="1" applyAlignment="1">
      <alignment horizontal="left" vertical="center"/>
    </xf>
    <xf numFmtId="0" fontId="12" fillId="0" borderId="0" xfId="0" applyFont="1" applyAlignment="1">
      <alignment horizontal="center" vertical="center"/>
    </xf>
    <xf numFmtId="0" fontId="50" fillId="0" borderId="0" xfId="0" applyFont="1" applyFill="1" applyAlignment="1">
      <alignment horizontal="left" wrapText="1"/>
    </xf>
    <xf numFmtId="0" fontId="10" fillId="0" borderId="47" xfId="0" applyFont="1" applyBorder="1" applyAlignment="1">
      <alignment horizontal="center" vertical="center"/>
    </xf>
    <xf numFmtId="0" fontId="22" fillId="0" borderId="18" xfId="0" applyFont="1" applyBorder="1" applyAlignment="1">
      <alignment horizontal="left" vertical="center"/>
    </xf>
    <xf numFmtId="0" fontId="16" fillId="0" borderId="0" xfId="0" applyFont="1" applyAlignment="1">
      <alignment vertical="center"/>
    </xf>
    <xf numFmtId="0" fontId="35" fillId="0" borderId="0" xfId="0" applyFont="1" applyFill="1">
      <alignment vertical="center"/>
    </xf>
    <xf numFmtId="0" fontId="35" fillId="0" borderId="0" xfId="0" applyFont="1" applyFill="1" applyAlignment="1">
      <alignment horizontal="distributed" vertical="center"/>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horizontal="distributed"/>
    </xf>
    <xf numFmtId="0" fontId="40" fillId="0" borderId="0" xfId="0" applyFont="1">
      <alignment vertical="center"/>
    </xf>
    <xf numFmtId="0" fontId="35" fillId="0" borderId="0" xfId="0" applyFont="1" applyFill="1" applyAlignment="1">
      <alignment vertical="center" wrapText="1"/>
    </xf>
    <xf numFmtId="0" fontId="35" fillId="0" borderId="0" xfId="0" applyFont="1" applyAlignment="1">
      <alignment horizontal="distributed" vertical="top"/>
    </xf>
    <xf numFmtId="0" fontId="24" fillId="0" borderId="0" xfId="0" applyFont="1" applyBorder="1" applyAlignment="1">
      <alignment vertical="center" wrapText="1"/>
    </xf>
    <xf numFmtId="0" fontId="33" fillId="0" borderId="49" xfId="0" applyFont="1" applyBorder="1" applyAlignment="1">
      <alignment horizontal="left" vertical="center" indent="1"/>
    </xf>
    <xf numFmtId="0" fontId="33" fillId="0" borderId="51" xfId="0" applyFont="1" applyBorder="1" applyAlignment="1">
      <alignment horizontal="left" vertical="center" indent="1"/>
    </xf>
    <xf numFmtId="0" fontId="33" fillId="0" borderId="53" xfId="0" applyFont="1" applyFill="1" applyBorder="1" applyAlignment="1">
      <alignment horizontal="left" vertical="center" indent="1"/>
    </xf>
    <xf numFmtId="0" fontId="50" fillId="0" borderId="101" xfId="0" applyFont="1" applyBorder="1" applyAlignment="1">
      <alignment vertical="center" wrapText="1" shrinkToFit="1"/>
    </xf>
    <xf numFmtId="0" fontId="50" fillId="0" borderId="62" xfId="0" applyFont="1" applyBorder="1" applyAlignment="1">
      <alignment vertical="center" wrapText="1" shrinkToFit="1"/>
    </xf>
    <xf numFmtId="0" fontId="50" fillId="0" borderId="102" xfId="0" applyFont="1" applyBorder="1" applyAlignment="1">
      <alignment vertical="center" wrapText="1" shrinkToFit="1"/>
    </xf>
    <xf numFmtId="0" fontId="50" fillId="0" borderId="28" xfId="0" applyFont="1" applyBorder="1" applyAlignment="1">
      <alignment vertical="center" wrapText="1" shrinkToFit="1"/>
    </xf>
    <xf numFmtId="0" fontId="50" fillId="0" borderId="0" xfId="0" applyFont="1" applyFill="1" applyAlignment="1">
      <alignment vertical="center"/>
    </xf>
    <xf numFmtId="0" fontId="50" fillId="0" borderId="0" xfId="0" applyFont="1" applyFill="1" applyAlignment="1">
      <alignment vertical="center" wrapText="1"/>
    </xf>
    <xf numFmtId="0" fontId="6" fillId="9" borderId="9" xfId="0" applyFont="1" applyFill="1" applyBorder="1" applyAlignment="1">
      <alignment horizontal="center" vertical="center" wrapText="1"/>
    </xf>
    <xf numFmtId="0" fontId="70" fillId="0" borderId="9" xfId="0" applyFont="1" applyFill="1" applyBorder="1" applyAlignment="1">
      <alignment horizontal="center" vertical="center" wrapText="1"/>
    </xf>
    <xf numFmtId="0" fontId="71" fillId="0" borderId="9" xfId="0" applyFont="1" applyFill="1" applyBorder="1" applyAlignment="1">
      <alignment horizontal="center" vertical="center" wrapText="1"/>
    </xf>
    <xf numFmtId="0" fontId="68" fillId="9" borderId="9" xfId="0" applyFont="1" applyFill="1" applyBorder="1" applyAlignment="1">
      <alignment horizontal="center" vertical="center" wrapText="1"/>
    </xf>
    <xf numFmtId="0" fontId="69" fillId="9" borderId="9" xfId="0" applyFont="1" applyFill="1" applyBorder="1" applyAlignment="1">
      <alignment horizontal="center" vertical="center" wrapText="1"/>
    </xf>
    <xf numFmtId="0" fontId="24" fillId="0" borderId="95" xfId="0" applyFont="1" applyFill="1" applyBorder="1" applyAlignment="1">
      <alignment horizontal="center" vertical="center" wrapText="1"/>
    </xf>
    <xf numFmtId="0" fontId="24" fillId="0" borderId="98" xfId="0" applyFont="1" applyFill="1" applyBorder="1" applyAlignment="1">
      <alignment horizontal="center" vertical="center" wrapText="1"/>
    </xf>
    <xf numFmtId="0" fontId="24" fillId="0" borderId="96" xfId="0" applyFont="1" applyFill="1" applyBorder="1" applyAlignment="1">
      <alignment horizontal="center" vertical="center" wrapText="1"/>
    </xf>
    <xf numFmtId="0" fontId="24" fillId="0" borderId="99" xfId="0" applyFont="1" applyFill="1" applyBorder="1" applyAlignment="1">
      <alignment horizontal="center" vertical="center" wrapText="1"/>
    </xf>
    <xf numFmtId="0" fontId="24" fillId="0" borderId="97" xfId="0" applyFont="1" applyFill="1" applyBorder="1" applyAlignment="1">
      <alignment horizontal="center" vertical="center" wrapText="1"/>
    </xf>
    <xf numFmtId="0" fontId="24" fillId="0" borderId="100"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73" fillId="4" borderId="9" xfId="0" applyFont="1" applyFill="1" applyBorder="1" applyAlignment="1">
      <alignment horizontal="center" vertical="center" wrapText="1"/>
    </xf>
    <xf numFmtId="0" fontId="24" fillId="0" borderId="103" xfId="0" applyFont="1" applyFill="1" applyBorder="1" applyAlignment="1">
      <alignment horizontal="center" vertical="center" wrapText="1"/>
    </xf>
    <xf numFmtId="0" fontId="24" fillId="0" borderId="104" xfId="0" applyFont="1" applyFill="1" applyBorder="1" applyAlignment="1">
      <alignment horizontal="center" vertical="center" wrapText="1"/>
    </xf>
    <xf numFmtId="0" fontId="24" fillId="0" borderId="10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0" xfId="0" applyFont="1" applyBorder="1" applyAlignment="1">
      <alignment horizontal="center" vertical="center" wrapText="1"/>
    </xf>
    <xf numFmtId="0" fontId="24" fillId="0" borderId="33" xfId="0" applyFont="1" applyBorder="1" applyAlignment="1">
      <alignment horizontal="center" vertical="center" wrapText="1"/>
    </xf>
    <xf numFmtId="0" fontId="14" fillId="0" borderId="107" xfId="0" applyFont="1" applyFill="1" applyBorder="1" applyAlignment="1">
      <alignment horizontal="center" vertical="center"/>
    </xf>
    <xf numFmtId="0" fontId="14" fillId="0" borderId="103" xfId="0" applyFont="1" applyBorder="1" applyAlignment="1">
      <alignment horizontal="center" vertical="center"/>
    </xf>
    <xf numFmtId="185" fontId="18" fillId="0" borderId="3" xfId="0" applyNumberFormat="1" applyFont="1" applyFill="1" applyBorder="1" applyAlignment="1">
      <alignment vertical="center"/>
    </xf>
    <xf numFmtId="185" fontId="18" fillId="0" borderId="4" xfId="0" applyNumberFormat="1" applyFont="1" applyFill="1" applyBorder="1" applyAlignment="1">
      <alignment vertical="center"/>
    </xf>
    <xf numFmtId="0" fontId="35" fillId="0" borderId="0" xfId="0" applyFont="1" applyFill="1" applyAlignment="1">
      <alignment horizontal="left" vertical="center"/>
    </xf>
    <xf numFmtId="0" fontId="22" fillId="0" borderId="0" xfId="0" applyFont="1" applyAlignment="1">
      <alignment horizontal="center" vertical="center" shrinkToFit="1"/>
    </xf>
    <xf numFmtId="176" fontId="6" fillId="5" borderId="2" xfId="0" applyNumberFormat="1" applyFont="1" applyFill="1" applyBorder="1" applyAlignment="1" applyProtection="1">
      <alignment horizontal="left" vertical="center" wrapText="1" indent="1"/>
      <protection locked="0"/>
    </xf>
    <xf numFmtId="176" fontId="6" fillId="5" borderId="3" xfId="0" applyNumberFormat="1" applyFont="1" applyFill="1" applyBorder="1" applyAlignment="1" applyProtection="1">
      <alignment horizontal="left" vertical="center" indent="1"/>
      <protection locked="0"/>
    </xf>
    <xf numFmtId="176" fontId="6" fillId="5" borderId="4" xfId="0" applyNumberFormat="1" applyFont="1" applyFill="1" applyBorder="1" applyAlignment="1" applyProtection="1">
      <alignment horizontal="left" vertical="center" indent="1"/>
      <protection locked="0"/>
    </xf>
    <xf numFmtId="176" fontId="6" fillId="5" borderId="3" xfId="0" applyNumberFormat="1" applyFont="1" applyFill="1" applyBorder="1" applyAlignment="1" applyProtection="1">
      <alignment horizontal="left" vertical="center" wrapText="1" indent="1"/>
      <protection locked="0"/>
    </xf>
    <xf numFmtId="176" fontId="6" fillId="5" borderId="4" xfId="0" applyNumberFormat="1" applyFont="1" applyFill="1" applyBorder="1" applyAlignment="1" applyProtection="1">
      <alignment horizontal="left" vertical="center" wrapText="1" indent="1"/>
      <protection locked="0"/>
    </xf>
    <xf numFmtId="49" fontId="6" fillId="4" borderId="2" xfId="0" applyNumberFormat="1" applyFont="1" applyFill="1" applyBorder="1" applyAlignment="1" applyProtection="1">
      <alignment horizontal="left" vertical="center" indent="1"/>
      <protection locked="0"/>
    </xf>
    <xf numFmtId="49" fontId="6" fillId="4" borderId="3" xfId="0" applyNumberFormat="1" applyFont="1" applyFill="1" applyBorder="1" applyAlignment="1" applyProtection="1">
      <alignment horizontal="left" vertical="center" indent="1"/>
      <protection locked="0"/>
    </xf>
    <xf numFmtId="49" fontId="6" fillId="4" borderId="4" xfId="0" applyNumberFormat="1" applyFont="1" applyFill="1" applyBorder="1" applyAlignment="1" applyProtection="1">
      <alignment horizontal="left" vertical="center" indent="1"/>
      <protection locked="0"/>
    </xf>
    <xf numFmtId="0" fontId="6" fillId="4" borderId="5" xfId="0" applyNumberFormat="1" applyFont="1" applyFill="1" applyBorder="1" applyAlignment="1" applyProtection="1">
      <alignment horizontal="left" vertical="center" wrapText="1" indent="1"/>
      <protection locked="0"/>
    </xf>
    <xf numFmtId="0" fontId="6" fillId="4" borderId="6" xfId="0" applyNumberFormat="1" applyFont="1" applyFill="1" applyBorder="1" applyAlignment="1" applyProtection="1">
      <alignment horizontal="left" vertical="center" wrapText="1" indent="1"/>
      <protection locked="0"/>
    </xf>
    <xf numFmtId="0" fontId="6" fillId="4" borderId="7" xfId="0" applyNumberFormat="1" applyFont="1" applyFill="1" applyBorder="1" applyAlignment="1" applyProtection="1">
      <alignment horizontal="left" vertical="center" wrapText="1" indent="1"/>
      <protection locked="0"/>
    </xf>
    <xf numFmtId="176" fontId="0" fillId="3" borderId="9" xfId="0" applyNumberFormat="1" applyFont="1" applyFill="1" applyBorder="1" applyAlignment="1" applyProtection="1">
      <alignment horizontal="left" vertical="center" wrapText="1" indent="1"/>
    </xf>
    <xf numFmtId="176" fontId="0" fillId="3" borderId="9" xfId="0" applyNumberFormat="1" applyFont="1" applyFill="1" applyBorder="1" applyAlignment="1" applyProtection="1">
      <alignment horizontal="left" vertical="center" indent="1"/>
    </xf>
    <xf numFmtId="0" fontId="0" fillId="0" borderId="0" xfId="0" applyAlignment="1" applyProtection="1">
      <alignment horizontal="left" vertical="center" wrapText="1"/>
    </xf>
    <xf numFmtId="0" fontId="62" fillId="0" borderId="10" xfId="0" applyFont="1" applyBorder="1" applyAlignment="1" applyProtection="1">
      <alignment horizontal="right" vertical="center" indent="1"/>
    </xf>
    <xf numFmtId="0" fontId="0" fillId="5" borderId="2" xfId="0" applyNumberFormat="1" applyFont="1" applyFill="1" applyBorder="1" applyAlignment="1" applyProtection="1">
      <alignment horizontal="left" vertical="center" wrapText="1" indent="1"/>
      <protection locked="0"/>
    </xf>
    <xf numFmtId="0" fontId="0" fillId="5" borderId="3" xfId="0" applyNumberFormat="1" applyFont="1" applyFill="1" applyBorder="1" applyAlignment="1" applyProtection="1">
      <alignment horizontal="left" vertical="center" wrapText="1" indent="1"/>
      <protection locked="0"/>
    </xf>
    <xf numFmtId="0" fontId="0" fillId="5" borderId="4" xfId="0" applyNumberFormat="1" applyFont="1" applyFill="1" applyBorder="1" applyAlignment="1" applyProtection="1">
      <alignment horizontal="left" vertical="center" wrapText="1" indent="1"/>
      <protection locked="0"/>
    </xf>
    <xf numFmtId="176" fontId="6" fillId="5" borderId="2" xfId="0" applyNumberFormat="1" applyFont="1" applyFill="1" applyBorder="1" applyAlignment="1" applyProtection="1">
      <alignment horizontal="left" vertical="center" indent="1"/>
      <protection locked="0"/>
    </xf>
    <xf numFmtId="0" fontId="42" fillId="7" borderId="56" xfId="0" applyFont="1" applyFill="1" applyBorder="1" applyAlignment="1">
      <alignment horizontal="center" vertical="center" wrapText="1"/>
    </xf>
    <xf numFmtId="0" fontId="42" fillId="7" borderId="57" xfId="0" applyFont="1" applyFill="1" applyBorder="1" applyAlignment="1">
      <alignment horizontal="center" vertical="center" wrapText="1"/>
    </xf>
    <xf numFmtId="0" fontId="42" fillId="7" borderId="58" xfId="0" applyFont="1" applyFill="1" applyBorder="1" applyAlignment="1">
      <alignment horizontal="center" vertical="center" wrapText="1"/>
    </xf>
    <xf numFmtId="0" fontId="42" fillId="7" borderId="59" xfId="0" applyFont="1" applyFill="1" applyBorder="1" applyAlignment="1">
      <alignment horizontal="center" vertical="center" wrapText="1"/>
    </xf>
    <xf numFmtId="0" fontId="42" fillId="7" borderId="0" xfId="0" applyFont="1" applyFill="1" applyBorder="1" applyAlignment="1">
      <alignment horizontal="center" vertical="center" wrapText="1"/>
    </xf>
    <xf numFmtId="0" fontId="42" fillId="7" borderId="60" xfId="0" applyFont="1" applyFill="1" applyBorder="1" applyAlignment="1">
      <alignment horizontal="center" vertical="center" wrapText="1"/>
    </xf>
    <xf numFmtId="0" fontId="15" fillId="7" borderId="59" xfId="0" applyFont="1" applyFill="1" applyBorder="1" applyAlignment="1">
      <alignment horizontal="center" vertical="center" wrapText="1"/>
    </xf>
    <xf numFmtId="0" fontId="15" fillId="7" borderId="0" xfId="0" applyFont="1" applyFill="1" applyBorder="1" applyAlignment="1">
      <alignment horizontal="center" vertical="center" wrapText="1"/>
    </xf>
    <xf numFmtId="0" fontId="15" fillId="7" borderId="60" xfId="0" applyFont="1" applyFill="1" applyBorder="1" applyAlignment="1">
      <alignment horizontal="center" vertical="center" wrapText="1"/>
    </xf>
    <xf numFmtId="0" fontId="16" fillId="0" borderId="0" xfId="0" applyFont="1" applyFill="1" applyAlignment="1">
      <alignment horizontal="center" vertical="center"/>
    </xf>
    <xf numFmtId="0" fontId="40" fillId="0" borderId="0" xfId="0" applyFont="1" applyFill="1" applyAlignment="1">
      <alignment horizontal="distributed" vertical="center"/>
    </xf>
    <xf numFmtId="0" fontId="35" fillId="0" borderId="0" xfId="0" applyFont="1" applyFill="1" applyAlignment="1">
      <alignment horizontal="left" vertical="center"/>
    </xf>
    <xf numFmtId="0" fontId="22" fillId="0" borderId="0" xfId="0" applyFont="1" applyAlignment="1">
      <alignment horizontal="center" vertical="center" shrinkToFit="1"/>
    </xf>
    <xf numFmtId="180" fontId="18" fillId="0" borderId="2" xfId="0" applyNumberFormat="1" applyFont="1" applyFill="1" applyBorder="1" applyAlignment="1">
      <alignment horizontal="center" vertical="center"/>
    </xf>
    <xf numFmtId="180" fontId="18" fillId="0" borderId="3" xfId="0" applyNumberFormat="1" applyFont="1" applyFill="1" applyBorder="1" applyAlignment="1">
      <alignment horizontal="center" vertical="center"/>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distributed" vertical="center"/>
    </xf>
    <xf numFmtId="0" fontId="14" fillId="0" borderId="3" xfId="0" applyFont="1" applyFill="1" applyBorder="1" applyAlignment="1">
      <alignment horizontal="distributed" vertical="center"/>
    </xf>
    <xf numFmtId="0" fontId="14" fillId="0" borderId="4" xfId="0" applyFont="1" applyFill="1" applyBorder="1" applyAlignment="1">
      <alignment horizontal="distributed" vertical="center"/>
    </xf>
    <xf numFmtId="178" fontId="66" fillId="0" borderId="2" xfId="0" applyNumberFormat="1" applyFont="1" applyFill="1" applyBorder="1" applyAlignment="1">
      <alignment horizontal="center" vertical="center"/>
    </xf>
    <xf numFmtId="178" fontId="66" fillId="0" borderId="3" xfId="0" applyNumberFormat="1" applyFont="1" applyFill="1" applyBorder="1" applyAlignment="1">
      <alignment horizontal="center" vertical="center"/>
    </xf>
    <xf numFmtId="178" fontId="66" fillId="0" borderId="4" xfId="0" applyNumberFormat="1" applyFont="1" applyFill="1" applyBorder="1" applyAlignment="1">
      <alignment horizontal="center" vertical="center"/>
    </xf>
    <xf numFmtId="0" fontId="35" fillId="0" borderId="0" xfId="0" applyFont="1" applyFill="1" applyAlignment="1">
      <alignment horizontal="center" vertical="center"/>
    </xf>
    <xf numFmtId="0" fontId="35" fillId="0" borderId="0" xfId="0" applyFont="1" applyFill="1" applyAlignment="1">
      <alignment horizontal="distributed" vertical="center"/>
    </xf>
    <xf numFmtId="0" fontId="35" fillId="0" borderId="0" xfId="0" applyFont="1" applyFill="1" applyAlignment="1">
      <alignment vertical="center"/>
    </xf>
    <xf numFmtId="0" fontId="29" fillId="0" borderId="45" xfId="0" applyFont="1" applyFill="1" applyBorder="1" applyAlignment="1">
      <alignment horizontal="center" vertical="center" wrapText="1"/>
    </xf>
    <xf numFmtId="178" fontId="18" fillId="0" borderId="0" xfId="0" applyNumberFormat="1" applyFont="1" applyFill="1" applyBorder="1" applyAlignment="1">
      <alignment horizontal="center" vertical="center"/>
    </xf>
    <xf numFmtId="0" fontId="43" fillId="0" borderId="0" xfId="0" applyFont="1" applyFill="1" applyAlignment="1">
      <alignment horizontal="center" vertical="center"/>
    </xf>
    <xf numFmtId="182" fontId="41" fillId="0" borderId="0" xfId="0" applyNumberFormat="1" applyFont="1" applyFill="1" applyAlignment="1">
      <alignment horizontal="right" vertical="center"/>
    </xf>
    <xf numFmtId="0" fontId="22" fillId="0" borderId="0" xfId="0" applyFont="1" applyAlignment="1">
      <alignment horizontal="distributed" vertical="center" shrinkToFit="1"/>
    </xf>
    <xf numFmtId="0" fontId="35" fillId="0" borderId="0" xfId="0" applyFont="1" applyFill="1" applyAlignment="1">
      <alignment horizontal="left" vertical="center" wrapText="1"/>
    </xf>
    <xf numFmtId="0" fontId="46" fillId="5" borderId="11" xfId="0" applyFont="1" applyFill="1" applyBorder="1" applyAlignment="1" applyProtection="1">
      <alignment horizontal="center" vertical="center"/>
      <protection locked="0"/>
    </xf>
    <xf numFmtId="0" fontId="47" fillId="5" borderId="11" xfId="0" applyFont="1" applyFill="1" applyBorder="1" applyAlignment="1" applyProtection="1">
      <alignment horizontal="center" vertical="center"/>
      <protection locked="0"/>
    </xf>
    <xf numFmtId="56" fontId="48" fillId="5" borderId="11" xfId="0" applyNumberFormat="1" applyFont="1" applyFill="1" applyBorder="1" applyAlignment="1" applyProtection="1">
      <alignment horizontal="center" vertical="center"/>
      <protection locked="0"/>
    </xf>
    <xf numFmtId="0" fontId="28" fillId="0" borderId="11" xfId="0" applyFont="1" applyBorder="1" applyAlignment="1">
      <alignment horizontal="center" vertical="center"/>
    </xf>
    <xf numFmtId="0" fontId="22" fillId="0" borderId="0" xfId="0" applyFont="1" applyAlignment="1">
      <alignment horizontal="distributed" vertical="center"/>
    </xf>
    <xf numFmtId="0" fontId="22" fillId="0" borderId="0" xfId="0" applyFont="1" applyFill="1" applyAlignment="1">
      <alignment horizontal="distributed" vertical="center"/>
    </xf>
    <xf numFmtId="0" fontId="41" fillId="0" borderId="0" xfId="0" applyFont="1" applyFill="1" applyAlignment="1">
      <alignment horizontal="left" vertical="center" wrapText="1"/>
    </xf>
    <xf numFmtId="0" fontId="0" fillId="0" borderId="0" xfId="0"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top"/>
    </xf>
    <xf numFmtId="0" fontId="14" fillId="0" borderId="16" xfId="0" applyFont="1" applyBorder="1" applyAlignment="1">
      <alignment horizontal="left" vertical="center" wrapText="1"/>
    </xf>
    <xf numFmtId="0" fontId="14" fillId="0" borderId="17" xfId="0" applyFont="1" applyBorder="1" applyAlignment="1">
      <alignment horizontal="left" vertical="center"/>
    </xf>
    <xf numFmtId="0" fontId="14" fillId="0" borderId="19" xfId="0" applyFont="1" applyBorder="1" applyAlignment="1">
      <alignment horizontal="left" vertical="center"/>
    </xf>
    <xf numFmtId="0" fontId="14" fillId="0" borderId="9" xfId="0" applyFont="1" applyBorder="1" applyAlignment="1">
      <alignment horizontal="left" vertical="center"/>
    </xf>
    <xf numFmtId="0" fontId="14" fillId="0" borderId="17" xfId="0" applyFont="1" applyBorder="1" applyAlignment="1">
      <alignment horizontal="left" vertical="center" wrapText="1"/>
    </xf>
    <xf numFmtId="0" fontId="14" fillId="0" borderId="18" xfId="0" applyFont="1" applyBorder="1" applyAlignment="1">
      <alignment horizontal="left" vertical="center"/>
    </xf>
    <xf numFmtId="0" fontId="14" fillId="0" borderId="20" xfId="0" applyFont="1" applyBorder="1" applyAlignment="1">
      <alignment horizontal="left" vertical="center"/>
    </xf>
    <xf numFmtId="0" fontId="35" fillId="0" borderId="0" xfId="0" applyFont="1" applyAlignment="1">
      <alignment horizontal="distributed"/>
    </xf>
    <xf numFmtId="0" fontId="35" fillId="0" borderId="0" xfId="0" applyFont="1" applyAlignment="1">
      <alignment horizontal="distributed" vertical="top"/>
    </xf>
    <xf numFmtId="0" fontId="35" fillId="0" borderId="0" xfId="0" applyFont="1" applyFill="1" applyAlignment="1">
      <alignment horizontal="distributed" vertical="center" wrapText="1"/>
    </xf>
    <xf numFmtId="0" fontId="35" fillId="0" borderId="0" xfId="0" applyFont="1" applyAlignment="1">
      <alignment horizontal="distributed" vertical="center"/>
    </xf>
    <xf numFmtId="0" fontId="14" fillId="0" borderId="6" xfId="0" applyFont="1" applyBorder="1" applyAlignment="1">
      <alignment horizontal="center" vertical="center"/>
    </xf>
    <xf numFmtId="0" fontId="14" fillId="0" borderId="35" xfId="0" applyFont="1" applyBorder="1" applyAlignment="1">
      <alignment horizontal="center" vertical="center"/>
    </xf>
    <xf numFmtId="0" fontId="14" fillId="0" borderId="34"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1" xfId="0" applyFont="1" applyBorder="1" applyAlignment="1">
      <alignment horizontal="center" vertical="center" wrapText="1"/>
    </xf>
    <xf numFmtId="0" fontId="14" fillId="0" borderId="79" xfId="0" applyFont="1" applyBorder="1" applyAlignment="1">
      <alignment horizontal="center" vertical="center"/>
    </xf>
    <xf numFmtId="0" fontId="14" fillId="0" borderId="48" xfId="0" applyFont="1" applyBorder="1" applyAlignment="1">
      <alignment horizontal="center" vertical="center"/>
    </xf>
    <xf numFmtId="0" fontId="14" fillId="0" borderId="33" xfId="0" applyFont="1" applyBorder="1" applyAlignment="1">
      <alignment horizontal="center" vertical="center"/>
    </xf>
    <xf numFmtId="0" fontId="14" fillId="0" borderId="77" xfId="0" applyFont="1" applyBorder="1" applyAlignment="1">
      <alignment horizontal="center" vertical="center"/>
    </xf>
    <xf numFmtId="0" fontId="14" fillId="0" borderId="27" xfId="0" applyFont="1" applyBorder="1" applyAlignment="1">
      <alignment horizontal="center" vertical="center"/>
    </xf>
    <xf numFmtId="0" fontId="14" fillId="0" borderId="65" xfId="0" applyFont="1" applyBorder="1" applyAlignment="1">
      <alignment horizontal="center" vertical="center"/>
    </xf>
    <xf numFmtId="0" fontId="29" fillId="0" borderId="0" xfId="0" applyFont="1" applyFill="1" applyBorder="1" applyAlignment="1">
      <alignment horizontal="center" vertical="center" wrapText="1"/>
    </xf>
    <xf numFmtId="0" fontId="14" fillId="0" borderId="49" xfId="0" applyFont="1" applyBorder="1" applyAlignment="1">
      <alignment horizontal="center" vertical="center"/>
    </xf>
    <xf numFmtId="0" fontId="14" fillId="0" borderId="39" xfId="0" applyFont="1" applyBorder="1" applyAlignment="1">
      <alignment horizontal="center" vertical="center"/>
    </xf>
    <xf numFmtId="0" fontId="14" fillId="0" borderId="69" xfId="0" applyFont="1" applyBorder="1" applyAlignment="1">
      <alignment horizontal="center" vertical="center"/>
    </xf>
    <xf numFmtId="0" fontId="14" fillId="0" borderId="0" xfId="0" applyFont="1" applyAlignment="1">
      <alignment horizontal="left" vertical="center"/>
    </xf>
    <xf numFmtId="182" fontId="14" fillId="0" borderId="0" xfId="0" applyNumberFormat="1" applyFont="1" applyAlignment="1">
      <alignment horizontal="right" vertical="center"/>
    </xf>
    <xf numFmtId="0" fontId="14" fillId="0" borderId="42" xfId="0" applyFont="1" applyBorder="1" applyAlignment="1">
      <alignment horizontal="center" vertical="center"/>
    </xf>
    <xf numFmtId="0" fontId="14" fillId="0" borderId="0" xfId="0" applyFont="1" applyAlignment="1">
      <alignment horizontal="distributed" vertical="center" shrinkToFit="1"/>
    </xf>
    <xf numFmtId="0" fontId="14" fillId="0" borderId="0" xfId="0" applyFont="1" applyAlignment="1">
      <alignment horizontal="left"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50" xfId="0" applyFont="1" applyBorder="1" applyAlignment="1">
      <alignment horizontal="center" vertical="center"/>
    </xf>
    <xf numFmtId="0" fontId="49" fillId="5" borderId="3" xfId="0" applyFont="1" applyFill="1" applyBorder="1" applyAlignment="1" applyProtection="1">
      <alignment horizontal="center" vertical="center"/>
      <protection locked="0"/>
    </xf>
    <xf numFmtId="0" fontId="49" fillId="5" borderId="4" xfId="0" applyFont="1" applyFill="1" applyBorder="1" applyAlignment="1" applyProtection="1">
      <alignment horizontal="center" vertical="center"/>
      <protection locked="0"/>
    </xf>
    <xf numFmtId="0" fontId="17" fillId="0" borderId="19" xfId="0" applyFont="1" applyBorder="1" applyAlignment="1">
      <alignment horizontal="center" vertical="center"/>
    </xf>
    <xf numFmtId="0" fontId="17" fillId="0" borderId="9"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30" fillId="0" borderId="9" xfId="0" applyFont="1" applyBorder="1" applyAlignment="1">
      <alignment horizontal="center" vertical="center"/>
    </xf>
    <xf numFmtId="0" fontId="30" fillId="0" borderId="25" xfId="0" applyFont="1" applyBorder="1" applyAlignment="1">
      <alignment horizontal="center" vertical="center"/>
    </xf>
    <xf numFmtId="0" fontId="10" fillId="0" borderId="72" xfId="0" applyFont="1" applyBorder="1" applyAlignment="1">
      <alignment horizontal="distributed" vertical="center"/>
    </xf>
    <xf numFmtId="0" fontId="10" fillId="0" borderId="48" xfId="0" applyFont="1" applyBorder="1" applyAlignment="1">
      <alignment horizontal="distributed" vertical="center"/>
    </xf>
    <xf numFmtId="0" fontId="10" fillId="0" borderId="73" xfId="0" applyFont="1" applyBorder="1" applyAlignment="1">
      <alignment horizontal="distributed" vertical="center"/>
    </xf>
    <xf numFmtId="0" fontId="10" fillId="0" borderId="80" xfId="0" applyFont="1" applyBorder="1" applyAlignment="1">
      <alignment horizontal="distributed" vertical="center"/>
    </xf>
    <xf numFmtId="0" fontId="10" fillId="0" borderId="27" xfId="0" applyFont="1" applyBorder="1" applyAlignment="1">
      <alignment horizontal="distributed" vertical="center"/>
    </xf>
    <xf numFmtId="0" fontId="10" fillId="0" borderId="78" xfId="0" applyFont="1" applyBorder="1" applyAlignment="1">
      <alignment horizontal="distributed" vertical="center"/>
    </xf>
    <xf numFmtId="0" fontId="14" fillId="0" borderId="32" xfId="0" applyFont="1" applyBorder="1" applyAlignment="1">
      <alignment horizontal="center" vertical="center"/>
    </xf>
    <xf numFmtId="0" fontId="14" fillId="0" borderId="62" xfId="0" applyFont="1" applyBorder="1" applyAlignment="1">
      <alignment horizontal="center" vertical="center"/>
    </xf>
    <xf numFmtId="0" fontId="30" fillId="0" borderId="20" xfId="0" applyFont="1" applyBorder="1" applyAlignment="1">
      <alignment horizontal="center" vertical="center"/>
    </xf>
    <xf numFmtId="0" fontId="30" fillId="0" borderId="26" xfId="0" applyFont="1" applyBorder="1" applyAlignment="1">
      <alignment horizontal="center" vertical="center"/>
    </xf>
    <xf numFmtId="0" fontId="14" fillId="0" borderId="75" xfId="0" applyFont="1" applyBorder="1" applyAlignment="1">
      <alignment horizontal="distributed" vertical="center"/>
    </xf>
    <xf numFmtId="0" fontId="14" fillId="0" borderId="40" xfId="0" applyFont="1" applyBorder="1" applyAlignment="1">
      <alignment horizontal="distributed" vertical="center"/>
    </xf>
    <xf numFmtId="0" fontId="14" fillId="0" borderId="54" xfId="0" applyFont="1" applyBorder="1" applyAlignment="1">
      <alignment horizontal="distributed" vertical="center"/>
    </xf>
    <xf numFmtId="182" fontId="14" fillId="0" borderId="9" xfId="0" applyNumberFormat="1" applyFont="1" applyBorder="1" applyAlignment="1">
      <alignment horizontal="left" vertical="center" indent="1"/>
    </xf>
    <xf numFmtId="182" fontId="14" fillId="0" borderId="20" xfId="0" applyNumberFormat="1" applyFont="1" applyBorder="1" applyAlignment="1">
      <alignment horizontal="left" vertical="center" indent="1"/>
    </xf>
    <xf numFmtId="0" fontId="13" fillId="0" borderId="19" xfId="0" applyFont="1" applyBorder="1" applyAlignment="1">
      <alignment horizontal="center" vertical="center"/>
    </xf>
    <xf numFmtId="0" fontId="13" fillId="0" borderId="9" xfId="0" applyFont="1" applyBorder="1" applyAlignment="1">
      <alignment horizontal="center" vertical="center"/>
    </xf>
    <xf numFmtId="0" fontId="14" fillId="7" borderId="9" xfId="0" applyFont="1" applyFill="1" applyBorder="1" applyAlignment="1" applyProtection="1">
      <alignment horizontal="left" vertical="center" indent="1"/>
      <protection locked="0"/>
    </xf>
    <xf numFmtId="0" fontId="14" fillId="7" borderId="20" xfId="0" applyFont="1" applyFill="1" applyBorder="1" applyAlignment="1" applyProtection="1">
      <alignment horizontal="left" vertical="center" indent="1"/>
      <protection locked="0"/>
    </xf>
    <xf numFmtId="0" fontId="14" fillId="0" borderId="24" xfId="0" applyFont="1" applyBorder="1" applyAlignment="1">
      <alignment horizontal="center" vertical="center" wrapText="1"/>
    </xf>
    <xf numFmtId="0" fontId="14" fillId="0" borderId="25" xfId="0" applyFont="1" applyBorder="1" applyAlignment="1">
      <alignment horizontal="center" vertical="center"/>
    </xf>
    <xf numFmtId="0" fontId="14" fillId="7" borderId="25" xfId="0" applyFont="1" applyFill="1" applyBorder="1" applyAlignment="1" applyProtection="1">
      <alignment horizontal="left" vertical="center" wrapText="1"/>
      <protection locked="0"/>
    </xf>
    <xf numFmtId="177" fontId="14" fillId="0" borderId="27" xfId="0" applyNumberFormat="1" applyFont="1" applyBorder="1" applyAlignment="1">
      <alignment horizontal="left" vertical="center" wrapText="1" indent="1"/>
    </xf>
    <xf numFmtId="0" fontId="12" fillId="0" borderId="0" xfId="0" applyFont="1" applyFill="1" applyAlignment="1">
      <alignment horizontal="center" vertical="center"/>
    </xf>
    <xf numFmtId="0" fontId="11" fillId="10" borderId="0" xfId="0" applyFont="1" applyFill="1" applyAlignment="1" applyProtection="1">
      <alignment horizontal="left" vertical="center" wrapText="1"/>
    </xf>
    <xf numFmtId="0" fontId="14" fillId="0" borderId="16" xfId="0" applyFont="1" applyBorder="1" applyAlignment="1">
      <alignment horizontal="center" vertical="center" textRotation="255"/>
    </xf>
    <xf numFmtId="0" fontId="14" fillId="0" borderId="19" xfId="0" applyFont="1" applyBorder="1" applyAlignment="1">
      <alignment horizontal="center" vertical="center" textRotation="255"/>
    </xf>
    <xf numFmtId="0" fontId="13" fillId="0" borderId="17" xfId="0" applyFont="1" applyBorder="1" applyAlignment="1">
      <alignment horizontal="left" vertical="center" indent="1"/>
    </xf>
    <xf numFmtId="0" fontId="14" fillId="0" borderId="9" xfId="0" applyFont="1" applyBorder="1" applyAlignment="1">
      <alignment horizontal="left" vertical="center" wrapText="1" indent="1"/>
    </xf>
    <xf numFmtId="0" fontId="14" fillId="0" borderId="20" xfId="0" applyFont="1" applyBorder="1" applyAlignment="1">
      <alignment horizontal="left" vertical="center" wrapText="1" indent="1"/>
    </xf>
    <xf numFmtId="0" fontId="24" fillId="0" borderId="1" xfId="0" applyFont="1" applyBorder="1" applyAlignment="1">
      <alignment vertical="center" wrapText="1"/>
    </xf>
    <xf numFmtId="0" fontId="24" fillId="0" borderId="37" xfId="0" applyFont="1" applyBorder="1" applyAlignment="1">
      <alignment vertical="center" wrapText="1"/>
    </xf>
    <xf numFmtId="0" fontId="24" fillId="0" borderId="28" xfId="0" applyFont="1" applyBorder="1" applyAlignment="1">
      <alignment vertical="center" wrapText="1"/>
    </xf>
    <xf numFmtId="0" fontId="14" fillId="0" borderId="32"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92" xfId="0" applyFont="1" applyBorder="1" applyAlignment="1">
      <alignment horizontal="center" vertical="center"/>
    </xf>
    <xf numFmtId="0" fontId="14" fillId="0" borderId="94" xfId="0" applyFont="1" applyBorder="1" applyAlignment="1">
      <alignment horizontal="center" vertical="center"/>
    </xf>
    <xf numFmtId="0" fontId="46" fillId="5" borderId="9" xfId="0" applyFont="1" applyFill="1" applyBorder="1" applyAlignment="1" applyProtection="1">
      <alignment horizontal="center" vertical="center"/>
      <protection locked="0"/>
    </xf>
    <xf numFmtId="0" fontId="47" fillId="5" borderId="9" xfId="0" applyFont="1" applyFill="1" applyBorder="1" applyAlignment="1" applyProtection="1">
      <alignment horizontal="center" vertical="center"/>
      <protection locked="0"/>
    </xf>
    <xf numFmtId="180" fontId="47" fillId="5" borderId="9" xfId="0" applyNumberFormat="1" applyFont="1" applyFill="1" applyBorder="1" applyAlignment="1" applyProtection="1">
      <alignment horizontal="center" vertical="center"/>
      <protection locked="0"/>
    </xf>
    <xf numFmtId="0" fontId="28" fillId="0" borderId="9" xfId="0" applyFont="1" applyBorder="1" applyAlignment="1">
      <alignment horizontal="center" vertical="center"/>
    </xf>
    <xf numFmtId="0" fontId="10" fillId="0" borderId="0" xfId="0" applyFont="1" applyAlignment="1">
      <alignment horizontal="distributed" vertical="center"/>
    </xf>
    <xf numFmtId="0" fontId="14" fillId="0" borderId="83" xfId="0" applyFont="1" applyFill="1" applyBorder="1" applyAlignment="1">
      <alignment horizontal="center" vertical="center"/>
    </xf>
    <xf numFmtId="0" fontId="14" fillId="0" borderId="84" xfId="0" applyFont="1" applyFill="1" applyBorder="1" applyAlignment="1">
      <alignment horizontal="center" vertical="center"/>
    </xf>
    <xf numFmtId="0" fontId="14" fillId="0" borderId="85"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37"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28" xfId="0" applyFont="1" applyFill="1" applyBorder="1" applyAlignment="1">
      <alignment horizontal="center" vertical="center"/>
    </xf>
    <xf numFmtId="0" fontId="14" fillId="0" borderId="9" xfId="0" applyFont="1" applyBorder="1" applyAlignment="1">
      <alignment horizontal="center" vertical="center"/>
    </xf>
    <xf numFmtId="0" fontId="14" fillId="0" borderId="0" xfId="0" applyFont="1" applyFill="1" applyAlignment="1">
      <alignment horizontal="center" vertical="center"/>
    </xf>
    <xf numFmtId="184" fontId="13" fillId="0" borderId="15" xfId="0" applyNumberFormat="1" applyFont="1" applyBorder="1" applyAlignment="1">
      <alignment horizontal="center" vertical="center"/>
    </xf>
    <xf numFmtId="0" fontId="17" fillId="0" borderId="15" xfId="0" applyFont="1" applyBorder="1" applyAlignment="1" applyProtection="1">
      <alignment horizontal="center" vertical="center"/>
      <protection locked="0"/>
    </xf>
    <xf numFmtId="0" fontId="14" fillId="0" borderId="38" xfId="0" applyFont="1" applyBorder="1" applyAlignment="1">
      <alignment horizontal="center" vertical="center"/>
    </xf>
    <xf numFmtId="0" fontId="14" fillId="0" borderId="0" xfId="0" applyFont="1" applyBorder="1" applyAlignment="1">
      <alignment horizontal="center" vertical="center"/>
    </xf>
    <xf numFmtId="0" fontId="14" fillId="0" borderId="10" xfId="0" applyFont="1" applyBorder="1" applyAlignment="1">
      <alignment horizontal="center" vertical="center"/>
    </xf>
    <xf numFmtId="0" fontId="14" fillId="0" borderId="38" xfId="0" applyFont="1" applyBorder="1" applyAlignment="1">
      <alignment horizontal="center" vertical="center" wrapText="1"/>
    </xf>
    <xf numFmtId="0" fontId="14" fillId="0" borderId="10" xfId="0" applyFont="1" applyBorder="1" applyAlignment="1">
      <alignment horizontal="center" vertical="center" wrapText="1"/>
    </xf>
    <xf numFmtId="0" fontId="12" fillId="0" borderId="0" xfId="0" applyFont="1" applyAlignment="1">
      <alignment horizontal="center" vertical="center"/>
    </xf>
    <xf numFmtId="0" fontId="14" fillId="0" borderId="55" xfId="0" applyFont="1" applyBorder="1" applyAlignment="1">
      <alignment horizontal="center" vertical="center"/>
    </xf>
    <xf numFmtId="0" fontId="14" fillId="0" borderId="55" xfId="0" applyFont="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distributed" vertical="center"/>
    </xf>
    <xf numFmtId="0" fontId="14" fillId="0" borderId="0" xfId="0" applyFont="1" applyFill="1" applyAlignment="1">
      <alignment horizontal="left" vertical="center"/>
    </xf>
    <xf numFmtId="0" fontId="50" fillId="0" borderId="0" xfId="0" applyFont="1" applyAlignment="1">
      <alignment horizontal="distributed" vertical="center"/>
    </xf>
    <xf numFmtId="0" fontId="50" fillId="0" borderId="106" xfId="0" applyFont="1" applyBorder="1" applyAlignment="1">
      <alignment vertical="center" wrapText="1" shrinkToFit="1"/>
    </xf>
    <xf numFmtId="0" fontId="50" fillId="0" borderId="37" xfId="0" applyFont="1" applyBorder="1" applyAlignment="1">
      <alignment vertical="center" wrapText="1" shrinkToFit="1"/>
    </xf>
    <xf numFmtId="0" fontId="50" fillId="0" borderId="0" xfId="0" applyFont="1" applyFill="1" applyAlignment="1">
      <alignment horizontal="left" vertical="top" wrapText="1"/>
    </xf>
    <xf numFmtId="0" fontId="50" fillId="0" borderId="0" xfId="0" applyFont="1" applyFill="1" applyAlignment="1">
      <alignment horizontal="left" vertical="top"/>
    </xf>
    <xf numFmtId="0" fontId="46" fillId="5" borderId="2" xfId="0" applyFont="1" applyFill="1" applyBorder="1" applyAlignment="1" applyProtection="1">
      <alignment horizontal="center" vertical="center"/>
      <protection locked="0"/>
    </xf>
    <xf numFmtId="0" fontId="46" fillId="5" borderId="3" xfId="0" applyFont="1" applyFill="1" applyBorder="1" applyAlignment="1" applyProtection="1">
      <alignment horizontal="center" vertical="center"/>
      <protection locked="0"/>
    </xf>
    <xf numFmtId="0" fontId="46" fillId="5" borderId="4" xfId="0" applyFont="1" applyFill="1" applyBorder="1" applyAlignment="1" applyProtection="1">
      <alignment horizontal="center" vertical="center"/>
      <protection locked="0"/>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50" fillId="0" borderId="0" xfId="0" applyFont="1" applyFill="1" applyAlignment="1">
      <alignment horizontal="center" vertical="center" shrinkToFit="1"/>
    </xf>
    <xf numFmtId="0" fontId="50" fillId="0" borderId="0" xfId="0" applyFont="1" applyFill="1" applyBorder="1" applyAlignment="1">
      <alignment horizontal="left" vertical="center" wrapText="1"/>
    </xf>
    <xf numFmtId="0" fontId="50" fillId="0" borderId="6" xfId="0" applyFont="1" applyFill="1" applyBorder="1" applyAlignment="1">
      <alignment horizontal="left" vertical="center" wrapText="1"/>
    </xf>
    <xf numFmtId="0" fontId="10" fillId="0" borderId="0"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50" fillId="0" borderId="0" xfId="0" applyFont="1" applyFill="1" applyAlignment="1">
      <alignment horizontal="distributed" vertical="center"/>
    </xf>
    <xf numFmtId="0" fontId="50" fillId="0" borderId="0" xfId="0" applyFont="1" applyFill="1" applyAlignment="1">
      <alignment horizontal="left" vertical="center"/>
    </xf>
    <xf numFmtId="0" fontId="10" fillId="0" borderId="0" xfId="0" applyFont="1" applyFill="1" applyAlignment="1">
      <alignment horizontal="center" vertical="center"/>
    </xf>
    <xf numFmtId="49" fontId="14" fillId="0" borderId="9" xfId="0" applyNumberFormat="1" applyFont="1" applyFill="1" applyBorder="1" applyAlignment="1">
      <alignment horizontal="center" vertical="center" wrapText="1"/>
    </xf>
    <xf numFmtId="0" fontId="50" fillId="0" borderId="17" xfId="0" applyFont="1" applyFill="1" applyBorder="1" applyAlignment="1">
      <alignment horizontal="center" vertical="center"/>
    </xf>
    <xf numFmtId="0" fontId="50" fillId="0" borderId="9" xfId="0" applyFont="1" applyFill="1" applyBorder="1" applyAlignment="1">
      <alignment horizontal="left" vertical="center" wrapText="1"/>
    </xf>
    <xf numFmtId="0" fontId="50" fillId="0" borderId="20" xfId="0" applyFont="1" applyFill="1" applyBorder="1" applyAlignment="1">
      <alignment horizontal="left" vertical="center" wrapText="1"/>
    </xf>
    <xf numFmtId="0" fontId="50" fillId="0" borderId="18" xfId="0" applyFont="1" applyFill="1" applyBorder="1" applyAlignment="1">
      <alignment horizontal="center" vertical="center"/>
    </xf>
    <xf numFmtId="0" fontId="50" fillId="0" borderId="9" xfId="0" applyFont="1" applyFill="1" applyBorder="1" applyAlignment="1">
      <alignment horizontal="center" vertical="center" wrapText="1"/>
    </xf>
    <xf numFmtId="0" fontId="50" fillId="0" borderId="11" xfId="0" applyFont="1" applyFill="1" applyBorder="1" applyAlignment="1">
      <alignment horizontal="center" vertical="center"/>
    </xf>
    <xf numFmtId="0" fontId="50" fillId="0" borderId="11" xfId="0" applyFont="1" applyBorder="1" applyAlignment="1">
      <alignment horizontal="center" vertical="center"/>
    </xf>
    <xf numFmtId="0" fontId="50" fillId="0" borderId="2" xfId="0" applyFont="1" applyFill="1" applyBorder="1" applyAlignment="1">
      <alignment horizontal="left" vertical="center"/>
    </xf>
    <xf numFmtId="0" fontId="50" fillId="0" borderId="3" xfId="0" applyFont="1" applyFill="1" applyBorder="1" applyAlignment="1">
      <alignment horizontal="left" vertical="center"/>
    </xf>
    <xf numFmtId="0" fontId="50" fillId="0" borderId="4" xfId="0" applyFont="1" applyFill="1" applyBorder="1" applyAlignment="1">
      <alignment horizontal="left" vertical="center"/>
    </xf>
    <xf numFmtId="0" fontId="50" fillId="0" borderId="11" xfId="0" applyFont="1" applyFill="1" applyBorder="1" applyAlignment="1">
      <alignment horizontal="distributed" vertical="center"/>
    </xf>
    <xf numFmtId="0" fontId="50" fillId="0" borderId="5" xfId="0" applyFont="1" applyFill="1" applyBorder="1" applyAlignment="1">
      <alignment horizontal="left" vertical="center"/>
    </xf>
    <xf numFmtId="0" fontId="50" fillId="0" borderId="6" xfId="0" applyFont="1" applyFill="1" applyBorder="1" applyAlignment="1">
      <alignment horizontal="left" vertical="center"/>
    </xf>
    <xf numFmtId="0" fontId="50" fillId="0" borderId="7" xfId="0" applyFont="1" applyFill="1" applyBorder="1" applyAlignment="1">
      <alignment horizontal="left" vertical="center"/>
    </xf>
    <xf numFmtId="0" fontId="50" fillId="0" borderId="0" xfId="0" applyFont="1" applyFill="1" applyAlignment="1">
      <alignment horizontal="left" vertical="center" wrapText="1"/>
    </xf>
    <xf numFmtId="0" fontId="50" fillId="0" borderId="0" xfId="0" applyFont="1" applyFill="1" applyBorder="1" applyAlignment="1">
      <alignment horizontal="distributed" vertical="center"/>
    </xf>
    <xf numFmtId="0" fontId="50" fillId="0" borderId="6" xfId="0" applyFont="1" applyFill="1" applyBorder="1" applyAlignment="1">
      <alignment horizontal="distributed"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4" fillId="0" borderId="0" xfId="0" applyFont="1" applyFill="1" applyBorder="1" applyAlignment="1">
      <alignment horizontal="right" vertical="center" indent="1"/>
    </xf>
    <xf numFmtId="0" fontId="14" fillId="0" borderId="0" xfId="0" applyFont="1" applyFill="1" applyBorder="1" applyAlignment="1">
      <alignment horizontal="left" vertical="center" indent="1"/>
    </xf>
    <xf numFmtId="0" fontId="50" fillId="0" borderId="19" xfId="0" applyFont="1" applyFill="1" applyBorder="1" applyAlignment="1">
      <alignment horizontal="center" vertical="center" wrapText="1"/>
    </xf>
    <xf numFmtId="0" fontId="33" fillId="0" borderId="24" xfId="0" applyFont="1" applyFill="1" applyBorder="1" applyAlignment="1">
      <alignment horizontal="left" vertical="center" wrapText="1"/>
    </xf>
    <xf numFmtId="0" fontId="33" fillId="0" borderId="25" xfId="0" applyFont="1" applyFill="1" applyBorder="1" applyAlignment="1">
      <alignment horizontal="left" vertical="center" wrapText="1"/>
    </xf>
    <xf numFmtId="0" fontId="33" fillId="0" borderId="26" xfId="0" applyFont="1" applyFill="1" applyBorder="1" applyAlignment="1">
      <alignment horizontal="left" vertical="center" wrapText="1"/>
    </xf>
    <xf numFmtId="0" fontId="50" fillId="0" borderId="19" xfId="0" applyFont="1" applyFill="1" applyBorder="1" applyAlignment="1">
      <alignment horizontal="left" vertical="center" wrapText="1"/>
    </xf>
    <xf numFmtId="0" fontId="13" fillId="0" borderId="41" xfId="0" applyFont="1" applyFill="1" applyBorder="1" applyAlignment="1">
      <alignment horizontal="center" vertical="center" textRotation="255"/>
    </xf>
    <xf numFmtId="0" fontId="13" fillId="0" borderId="44" xfId="0" applyFont="1" applyFill="1" applyBorder="1" applyAlignment="1">
      <alignment horizontal="center" vertical="center" textRotation="255"/>
    </xf>
    <xf numFmtId="0" fontId="13" fillId="0" borderId="46" xfId="0" applyFont="1" applyFill="1" applyBorder="1" applyAlignment="1">
      <alignment horizontal="center" vertical="center" textRotation="255"/>
    </xf>
    <xf numFmtId="0" fontId="52" fillId="0" borderId="0" xfId="0" applyFont="1" applyFill="1" applyBorder="1" applyAlignment="1">
      <alignment horizontal="left" vertical="center"/>
    </xf>
    <xf numFmtId="0" fontId="14" fillId="0" borderId="10" xfId="0" applyFont="1" applyFill="1" applyBorder="1" applyAlignment="1">
      <alignment horizontal="center" vertical="center"/>
    </xf>
    <xf numFmtId="176" fontId="55" fillId="0" borderId="1" xfId="0" applyNumberFormat="1" applyFont="1" applyFill="1" applyBorder="1" applyAlignment="1">
      <alignment horizontal="center" vertical="center"/>
    </xf>
    <xf numFmtId="176" fontId="55" fillId="0" borderId="37" xfId="0" applyNumberFormat="1" applyFont="1" applyFill="1" applyBorder="1" applyAlignment="1">
      <alignment horizontal="center" vertical="center"/>
    </xf>
    <xf numFmtId="176" fontId="55" fillId="0" borderId="28" xfId="0" applyNumberFormat="1" applyFont="1" applyFill="1" applyBorder="1" applyAlignment="1">
      <alignment horizontal="center" vertical="center"/>
    </xf>
    <xf numFmtId="0" fontId="14" fillId="0" borderId="38" xfId="0" applyFont="1" applyFill="1" applyBorder="1" applyAlignment="1">
      <alignment horizontal="center" vertical="center"/>
    </xf>
    <xf numFmtId="0" fontId="50" fillId="0" borderId="0" xfId="0" applyFont="1" applyFill="1" applyAlignment="1">
      <alignment horizontal="distributed"/>
    </xf>
    <xf numFmtId="0" fontId="50" fillId="0" borderId="0" xfId="0" applyFont="1" applyFill="1" applyAlignment="1">
      <alignment horizontal="distributed" vertical="top" wrapText="1"/>
    </xf>
    <xf numFmtId="0" fontId="50" fillId="0" borderId="0" xfId="0" applyFont="1" applyFill="1" applyAlignment="1">
      <alignment horizontal="distributed" vertical="center" wrapText="1"/>
    </xf>
    <xf numFmtId="0" fontId="50" fillId="0" borderId="0" xfId="0" applyFont="1" applyFill="1" applyAlignment="1">
      <alignment horizontal="center" vertical="center"/>
    </xf>
    <xf numFmtId="0" fontId="50" fillId="0" borderId="0" xfId="0" applyFont="1" applyFill="1" applyAlignment="1">
      <alignment horizontal="left"/>
    </xf>
    <xf numFmtId="0" fontId="50" fillId="0" borderId="16" xfId="0" applyFont="1" applyFill="1" applyBorder="1" applyAlignment="1">
      <alignment horizontal="center" vertical="center"/>
    </xf>
    <xf numFmtId="0" fontId="52" fillId="0" borderId="0" xfId="0" applyFont="1" applyFill="1" applyAlignment="1">
      <alignment horizontal="center" vertical="top"/>
    </xf>
    <xf numFmtId="0" fontId="13" fillId="7" borderId="17" xfId="0" applyFont="1" applyFill="1" applyBorder="1" applyAlignment="1" applyProtection="1">
      <alignment horizontal="center" vertical="center"/>
    </xf>
    <xf numFmtId="0" fontId="13" fillId="7" borderId="29" xfId="0" applyFont="1" applyFill="1" applyBorder="1" applyAlignment="1" applyProtection="1">
      <alignment horizontal="center" vertical="center"/>
    </xf>
    <xf numFmtId="0" fontId="13" fillId="7" borderId="18" xfId="0" applyFont="1" applyFill="1" applyBorder="1" applyAlignment="1" applyProtection="1">
      <alignment horizontal="center" vertical="center"/>
    </xf>
    <xf numFmtId="0" fontId="13" fillId="7" borderId="9" xfId="0" applyFont="1" applyFill="1" applyBorder="1" applyAlignment="1" applyProtection="1">
      <alignment horizontal="center" vertical="center"/>
    </xf>
    <xf numFmtId="0" fontId="13" fillId="7" borderId="1" xfId="0" applyFont="1" applyFill="1" applyBorder="1" applyAlignment="1" applyProtection="1">
      <alignment horizontal="center" vertical="center"/>
    </xf>
    <xf numFmtId="0" fontId="13" fillId="7" borderId="20" xfId="0" applyFont="1" applyFill="1" applyBorder="1" applyAlignment="1" applyProtection="1">
      <alignment horizontal="center" vertical="center"/>
    </xf>
    <xf numFmtId="0" fontId="19" fillId="7" borderId="14" xfId="0" applyFont="1" applyFill="1" applyBorder="1" applyAlignment="1" applyProtection="1">
      <alignment horizontal="center" vertical="center"/>
    </xf>
    <xf numFmtId="0" fontId="19" fillId="7" borderId="61" xfId="0" applyFont="1" applyFill="1" applyBorder="1" applyAlignment="1" applyProtection="1">
      <alignment horizontal="center" vertical="center"/>
    </xf>
    <xf numFmtId="0" fontId="19" fillId="7" borderId="21" xfId="0" applyFont="1" applyFill="1" applyBorder="1" applyAlignment="1" applyProtection="1">
      <alignment horizontal="center" vertical="center"/>
    </xf>
    <xf numFmtId="0" fontId="19" fillId="7" borderId="15" xfId="0" applyFont="1" applyFill="1" applyBorder="1" applyAlignment="1" applyProtection="1">
      <alignment horizontal="center" vertical="center"/>
    </xf>
    <xf numFmtId="0" fontId="19" fillId="7" borderId="62" xfId="0" applyFont="1" applyFill="1" applyBorder="1" applyAlignment="1" applyProtection="1">
      <alignment horizontal="center" vertical="center"/>
    </xf>
    <xf numFmtId="0" fontId="19" fillId="7" borderId="23" xfId="0" applyFont="1" applyFill="1" applyBorder="1" applyAlignment="1" applyProtection="1">
      <alignment horizontal="center" vertical="center"/>
    </xf>
    <xf numFmtId="0" fontId="20" fillId="7" borderId="1" xfId="0" applyFont="1" applyFill="1" applyBorder="1" applyAlignment="1" applyProtection="1">
      <alignment horizontal="center" vertical="center" wrapText="1"/>
    </xf>
    <xf numFmtId="0" fontId="20" fillId="7" borderId="37" xfId="0" applyFont="1" applyFill="1" applyBorder="1" applyAlignment="1" applyProtection="1">
      <alignment horizontal="center" vertical="center" wrapText="1"/>
    </xf>
    <xf numFmtId="0" fontId="20" fillId="7" borderId="37" xfId="0" applyFont="1" applyFill="1" applyBorder="1" applyAlignment="1" applyProtection="1">
      <alignment horizontal="center" vertical="center"/>
    </xf>
    <xf numFmtId="0" fontId="20" fillId="7" borderId="52" xfId="0" applyFont="1" applyFill="1" applyBorder="1" applyAlignment="1" applyProtection="1">
      <alignment horizontal="center" vertical="center"/>
    </xf>
    <xf numFmtId="0" fontId="20" fillId="7" borderId="32" xfId="0" applyFont="1" applyFill="1" applyBorder="1" applyAlignment="1" applyProtection="1">
      <alignment vertical="center" wrapText="1"/>
    </xf>
    <xf numFmtId="0" fontId="20" fillId="7" borderId="48" xfId="0" applyFont="1" applyFill="1" applyBorder="1" applyAlignment="1" applyProtection="1">
      <alignment vertical="center" wrapText="1"/>
    </xf>
    <xf numFmtId="0" fontId="13" fillId="7" borderId="48" xfId="0" applyFont="1" applyFill="1" applyBorder="1" applyAlignment="1" applyProtection="1">
      <alignment horizontal="distributed" vertical="center" wrapText="1"/>
    </xf>
    <xf numFmtId="0" fontId="20" fillId="7" borderId="73" xfId="0" applyFont="1" applyFill="1" applyBorder="1" applyAlignment="1" applyProtection="1">
      <alignment vertical="center" wrapText="1"/>
    </xf>
    <xf numFmtId="0" fontId="20" fillId="7" borderId="38" xfId="0" applyFont="1" applyFill="1" applyBorder="1" applyAlignment="1" applyProtection="1">
      <alignment vertical="center" wrapText="1"/>
    </xf>
    <xf numFmtId="0" fontId="20" fillId="7" borderId="0" xfId="0" applyFont="1" applyFill="1" applyBorder="1" applyAlignment="1" applyProtection="1">
      <alignment vertical="center" wrapText="1"/>
    </xf>
    <xf numFmtId="0" fontId="20" fillId="7" borderId="0" xfId="0" applyFont="1" applyFill="1" applyBorder="1" applyAlignment="1" applyProtection="1">
      <alignment horizontal="center" vertical="center" wrapText="1"/>
    </xf>
    <xf numFmtId="0" fontId="13" fillId="7" borderId="0" xfId="0" applyFont="1" applyFill="1" applyBorder="1" applyAlignment="1" applyProtection="1">
      <alignment horizontal="distributed" vertical="center" wrapText="1"/>
    </xf>
    <xf numFmtId="0" fontId="20" fillId="7" borderId="0" xfId="0" applyFont="1" applyFill="1" applyBorder="1" applyAlignment="1" applyProtection="1">
      <alignment horizontal="distributed" vertical="center" wrapText="1"/>
    </xf>
    <xf numFmtId="0" fontId="20" fillId="7" borderId="45" xfId="0" applyFont="1" applyFill="1" applyBorder="1" applyAlignment="1" applyProtection="1">
      <alignment vertical="center" wrapText="1"/>
    </xf>
    <xf numFmtId="0" fontId="19" fillId="7" borderId="25" xfId="0" applyFont="1" applyFill="1" applyBorder="1" applyAlignment="1" applyProtection="1">
      <alignment horizontal="center" vertical="center"/>
    </xf>
    <xf numFmtId="0" fontId="19" fillId="7" borderId="31" xfId="0" applyFont="1" applyFill="1" applyBorder="1" applyAlignment="1" applyProtection="1">
      <alignment horizontal="center" vertical="center"/>
    </xf>
    <xf numFmtId="0" fontId="19" fillId="7" borderId="26" xfId="0" applyFont="1" applyFill="1" applyBorder="1" applyAlignment="1" applyProtection="1">
      <alignment horizontal="center" vertical="center"/>
    </xf>
    <xf numFmtId="0" fontId="44" fillId="0" borderId="0" xfId="0" applyFont="1" applyAlignment="1" applyProtection="1">
      <alignment horizontal="center" vertical="center"/>
      <protection locked="0"/>
    </xf>
    <xf numFmtId="0" fontId="0" fillId="0" borderId="0" xfId="0" applyProtection="1">
      <alignment vertical="center"/>
      <protection locked="0"/>
    </xf>
    <xf numFmtId="0" fontId="16" fillId="0" borderId="0" xfId="0" applyFont="1" applyProtection="1">
      <alignment vertical="center"/>
      <protection locked="0"/>
    </xf>
    <xf numFmtId="0" fontId="13" fillId="0" borderId="0" xfId="0" applyFont="1" applyAlignment="1" applyProtection="1">
      <alignment vertical="top"/>
      <protection locked="0"/>
    </xf>
    <xf numFmtId="0" fontId="13" fillId="0" borderId="0" xfId="0" applyFont="1" applyAlignment="1" applyProtection="1">
      <alignment horizontal="left" vertical="top" wrapText="1"/>
      <protection locked="0"/>
    </xf>
    <xf numFmtId="0" fontId="14" fillId="0" borderId="0" xfId="0" applyFont="1" applyProtection="1">
      <alignment vertical="center"/>
      <protection locked="0"/>
    </xf>
    <xf numFmtId="0" fontId="13" fillId="0" borderId="0" xfId="0" applyFont="1" applyProtection="1">
      <alignment vertical="center"/>
      <protection locked="0"/>
    </xf>
    <xf numFmtId="0" fontId="13" fillId="0" borderId="0" xfId="0" applyFont="1" applyAlignment="1" applyProtection="1">
      <alignment vertical="center"/>
      <protection locked="0"/>
    </xf>
    <xf numFmtId="0" fontId="13"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distributed" vertical="top"/>
      <protection locked="0"/>
    </xf>
    <xf numFmtId="0" fontId="13" fillId="0" borderId="0" xfId="0" applyFont="1" applyFill="1" applyAlignment="1" applyProtection="1">
      <alignment horizontal="distributed" vertical="center"/>
      <protection locked="0"/>
    </xf>
    <xf numFmtId="0" fontId="13" fillId="0" borderId="0" xfId="0" applyFont="1" applyFill="1" applyProtection="1">
      <alignment vertical="center"/>
      <protection locked="0"/>
    </xf>
    <xf numFmtId="0" fontId="13" fillId="0" borderId="0" xfId="0" applyFont="1" applyAlignment="1" applyProtection="1">
      <alignment horizontal="distributed" vertical="center" wrapText="1"/>
      <protection locked="0"/>
    </xf>
    <xf numFmtId="0" fontId="13" fillId="0" borderId="0" xfId="0" applyFont="1" applyFill="1" applyAlignment="1" applyProtection="1">
      <alignment horizontal="distributed" vertical="center" wrapText="1"/>
      <protection locked="0"/>
    </xf>
    <xf numFmtId="0" fontId="13" fillId="0" borderId="0" xfId="0" applyFont="1" applyFill="1" applyAlignment="1" applyProtection="1">
      <alignment horizontal="left" vertical="center" wrapText="1"/>
      <protection locked="0"/>
    </xf>
    <xf numFmtId="0" fontId="16" fillId="0" borderId="0" xfId="0" applyFont="1" applyAlignment="1" applyProtection="1">
      <alignment vertical="center"/>
      <protection locked="0"/>
    </xf>
    <xf numFmtId="0" fontId="13" fillId="0" borderId="0" xfId="0" applyFont="1" applyFill="1" applyAlignment="1" applyProtection="1">
      <alignment vertical="center" wrapText="1"/>
      <protection locked="0"/>
    </xf>
    <xf numFmtId="0" fontId="13" fillId="0" borderId="0" xfId="0" applyFont="1" applyAlignment="1" applyProtection="1">
      <alignment horizontal="left" vertical="center"/>
      <protection locked="0"/>
    </xf>
    <xf numFmtId="0" fontId="13" fillId="0" borderId="16" xfId="0" applyFont="1" applyBorder="1" applyAlignment="1" applyProtection="1">
      <alignment horizontal="distributed" vertical="center" indent="1"/>
      <protection locked="0"/>
    </xf>
    <xf numFmtId="0" fontId="13" fillId="0" borderId="93" xfId="0" applyFont="1" applyBorder="1" applyAlignment="1" applyProtection="1">
      <alignment horizontal="distributed" vertical="center" indent="1"/>
      <protection locked="0"/>
    </xf>
    <xf numFmtId="0" fontId="13" fillId="0" borderId="17" xfId="0" applyFont="1" applyBorder="1" applyAlignment="1" applyProtection="1">
      <alignment horizontal="distributed" vertical="center" indent="1"/>
      <protection locked="0"/>
    </xf>
    <xf numFmtId="0" fontId="45" fillId="10" borderId="0" xfId="0" applyFont="1" applyFill="1" applyProtection="1">
      <alignment vertical="center"/>
      <protection locked="0"/>
    </xf>
    <xf numFmtId="0" fontId="13" fillId="0" borderId="19" xfId="0" applyFont="1" applyBorder="1" applyAlignment="1" applyProtection="1">
      <alignment horizontal="distributed" vertical="center" wrapText="1" indent="1"/>
      <protection locked="0"/>
    </xf>
    <xf numFmtId="0" fontId="13" fillId="0" borderId="28" xfId="0" applyFont="1" applyBorder="1" applyAlignment="1" applyProtection="1">
      <alignment horizontal="distributed" vertical="center" wrapText="1" indent="1"/>
      <protection locked="0"/>
    </xf>
    <xf numFmtId="0" fontId="13" fillId="0" borderId="9" xfId="0" applyFont="1" applyBorder="1" applyAlignment="1" applyProtection="1">
      <alignment horizontal="distributed" vertical="center" indent="1"/>
      <protection locked="0"/>
    </xf>
    <xf numFmtId="0" fontId="13" fillId="0" borderId="91" xfId="0" applyFont="1" applyBorder="1" applyAlignment="1" applyProtection="1">
      <alignment horizontal="distributed" vertical="center" indent="1"/>
      <protection locked="0"/>
    </xf>
    <xf numFmtId="0" fontId="13" fillId="0" borderId="33" xfId="0" applyFont="1" applyBorder="1" applyAlignment="1" applyProtection="1">
      <alignment horizontal="distributed" vertical="center" indent="1"/>
      <protection locked="0"/>
    </xf>
    <xf numFmtId="0" fontId="13" fillId="0" borderId="92" xfId="0" applyFont="1" applyBorder="1" applyAlignment="1" applyProtection="1">
      <alignment horizontal="distributed" vertical="center" indent="1"/>
      <protection locked="0"/>
    </xf>
    <xf numFmtId="0" fontId="13" fillId="0" borderId="22" xfId="0" applyFont="1" applyBorder="1" applyAlignment="1" applyProtection="1">
      <alignment horizontal="distributed" vertical="center" indent="1"/>
      <protection locked="0"/>
    </xf>
    <xf numFmtId="0" fontId="13" fillId="0" borderId="65" xfId="0" applyFont="1" applyBorder="1" applyAlignment="1" applyProtection="1">
      <alignment horizontal="distributed" vertical="center" indent="1"/>
      <protection locked="0"/>
    </xf>
    <xf numFmtId="0" fontId="13" fillId="0" borderId="15" xfId="0" applyFont="1" applyBorder="1" applyAlignment="1" applyProtection="1">
      <alignment horizontal="distributed" vertical="center" indent="1"/>
      <protection locked="0"/>
    </xf>
    <xf numFmtId="0" fontId="13" fillId="0" borderId="19" xfId="0" applyFont="1" applyBorder="1" applyAlignment="1" applyProtection="1">
      <alignment horizontal="distributed" vertical="center" indent="1"/>
      <protection locked="0"/>
    </xf>
    <xf numFmtId="0" fontId="13" fillId="0" borderId="28" xfId="0" applyFont="1" applyBorder="1" applyAlignment="1" applyProtection="1">
      <alignment horizontal="distributed" vertical="center" indent="1"/>
      <protection locked="0"/>
    </xf>
    <xf numFmtId="0" fontId="13" fillId="0" borderId="34" xfId="0" applyFont="1" applyBorder="1" applyAlignment="1" applyProtection="1">
      <alignment horizontal="distributed" vertical="center" indent="1"/>
      <protection locked="0"/>
    </xf>
    <xf numFmtId="0" fontId="13" fillId="0" borderId="48" xfId="0" applyFont="1" applyBorder="1" applyAlignment="1" applyProtection="1">
      <alignment horizontal="distributed" vertical="center" indent="1"/>
      <protection locked="0"/>
    </xf>
    <xf numFmtId="0" fontId="13" fillId="0" borderId="63" xfId="0" applyFont="1" applyBorder="1" applyAlignment="1" applyProtection="1">
      <alignment horizontal="distributed" vertical="center" indent="1"/>
      <protection locked="0"/>
    </xf>
    <xf numFmtId="0" fontId="13" fillId="0" borderId="0" xfId="0" applyFont="1" applyBorder="1" applyAlignment="1" applyProtection="1">
      <alignment horizontal="distributed" vertical="center" indent="1"/>
      <protection locked="0"/>
    </xf>
    <xf numFmtId="0" fontId="13" fillId="0" borderId="10" xfId="0" applyFont="1" applyBorder="1" applyAlignment="1" applyProtection="1">
      <alignment horizontal="distributed" vertical="center" indent="1"/>
      <protection locked="0"/>
    </xf>
    <xf numFmtId="0" fontId="13" fillId="0" borderId="24" xfId="0" applyFont="1" applyBorder="1" applyAlignment="1" applyProtection="1">
      <alignment horizontal="distributed" vertical="center" indent="1"/>
      <protection locked="0"/>
    </xf>
    <xf numFmtId="0" fontId="13" fillId="0" borderId="30" xfId="0" applyFont="1" applyBorder="1" applyAlignment="1" applyProtection="1">
      <alignment horizontal="distributed" vertical="center" indent="1"/>
      <protection locked="0"/>
    </xf>
    <xf numFmtId="0" fontId="13" fillId="0" borderId="25" xfId="0" applyFont="1" applyBorder="1" applyAlignment="1" applyProtection="1">
      <alignment horizontal="distributed" vertical="center" indent="1"/>
      <protection locked="0"/>
    </xf>
    <xf numFmtId="0" fontId="17" fillId="0" borderId="15" xfId="0" applyFont="1" applyBorder="1" applyAlignment="1" applyProtection="1">
      <alignment horizontal="center" vertical="center"/>
    </xf>
    <xf numFmtId="0" fontId="24" fillId="7" borderId="29" xfId="0" applyFont="1" applyFill="1" applyBorder="1" applyAlignment="1" applyProtection="1">
      <alignment horizontal="left" vertical="center" wrapText="1"/>
      <protection locked="0"/>
    </xf>
    <xf numFmtId="0" fontId="24" fillId="7" borderId="39" xfId="0" applyFont="1" applyFill="1" applyBorder="1" applyAlignment="1" applyProtection="1">
      <alignment horizontal="left" vertical="center" wrapText="1"/>
      <protection locked="0"/>
    </xf>
    <xf numFmtId="0" fontId="24" fillId="7" borderId="93" xfId="0" applyFont="1" applyFill="1" applyBorder="1" applyAlignment="1" applyProtection="1">
      <alignment horizontal="left" vertical="center" wrapText="1"/>
      <protection locked="0"/>
    </xf>
    <xf numFmtId="0" fontId="24" fillId="7" borderId="1" xfId="0" applyFont="1" applyFill="1" applyBorder="1" applyAlignment="1" applyProtection="1">
      <alignment horizontal="left" vertical="center" wrapText="1"/>
      <protection locked="0"/>
    </xf>
    <xf numFmtId="0" fontId="24" fillId="7" borderId="37" xfId="0" applyFont="1" applyFill="1" applyBorder="1" applyAlignment="1" applyProtection="1">
      <alignment horizontal="left" vertical="center" wrapText="1"/>
      <protection locked="0"/>
    </xf>
    <xf numFmtId="0" fontId="24" fillId="7" borderId="28" xfId="0" applyFont="1" applyFill="1" applyBorder="1" applyAlignment="1" applyProtection="1">
      <alignment horizontal="left" vertical="center" wrapText="1"/>
      <protection locked="0"/>
    </xf>
    <xf numFmtId="0" fontId="24" fillId="7" borderId="31" xfId="0" applyFont="1" applyFill="1" applyBorder="1" applyAlignment="1" applyProtection="1">
      <alignment horizontal="left" vertical="center" wrapText="1"/>
      <protection locked="0"/>
    </xf>
    <xf numFmtId="0" fontId="24" fillId="7" borderId="40" xfId="0" applyFont="1" applyFill="1" applyBorder="1" applyAlignment="1" applyProtection="1">
      <alignment horizontal="left" vertical="center" wrapText="1"/>
      <protection locked="0"/>
    </xf>
    <xf numFmtId="0" fontId="24" fillId="7" borderId="30" xfId="0" applyFont="1" applyFill="1" applyBorder="1" applyAlignment="1" applyProtection="1">
      <alignment horizontal="left" vertical="center" wrapText="1"/>
      <protection locked="0"/>
    </xf>
    <xf numFmtId="182" fontId="50" fillId="7" borderId="0" xfId="0" applyNumberFormat="1" applyFont="1" applyFill="1" applyAlignment="1" applyProtection="1">
      <alignment horizontal="right" vertical="center"/>
      <protection locked="0"/>
    </xf>
    <xf numFmtId="177" fontId="10" fillId="7" borderId="0" xfId="0" applyNumberFormat="1" applyFont="1" applyFill="1" applyBorder="1" applyAlignment="1" applyProtection="1">
      <alignment horizontal="right" vertical="center"/>
      <protection locked="0"/>
    </xf>
    <xf numFmtId="0" fontId="10" fillId="0" borderId="16" xfId="0" applyFont="1" applyBorder="1" applyAlignment="1" applyProtection="1">
      <alignment horizontal="center" vertical="center"/>
      <protection locked="0"/>
    </xf>
    <xf numFmtId="0" fontId="10" fillId="0" borderId="17" xfId="0" applyFont="1" applyBorder="1" applyAlignment="1" applyProtection="1">
      <alignment horizontal="center" vertical="center" wrapText="1"/>
      <protection locked="0"/>
    </xf>
    <xf numFmtId="0" fontId="40" fillId="0" borderId="17" xfId="0" applyFont="1" applyBorder="1" applyAlignment="1" applyProtection="1">
      <alignment horizontal="center" vertical="center"/>
      <protection locked="0"/>
    </xf>
    <xf numFmtId="0" fontId="10" fillId="0" borderId="86" xfId="0" applyFont="1" applyBorder="1" applyAlignment="1" applyProtection="1">
      <alignment horizontal="center" vertical="center"/>
      <protection locked="0"/>
    </xf>
    <xf numFmtId="179" fontId="0" fillId="0" borderId="9" xfId="0" applyNumberFormat="1" applyBorder="1" applyAlignment="1" applyProtection="1">
      <alignment horizontal="center" vertical="center"/>
      <protection locked="0"/>
    </xf>
    <xf numFmtId="179" fontId="0" fillId="0" borderId="1" xfId="0" applyNumberForma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0" fillId="0" borderId="9"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9" xfId="0" applyFont="1" applyBorder="1" applyAlignment="1" applyProtection="1">
      <alignment horizontal="distributed" vertical="center" wrapText="1" indent="1"/>
      <protection locked="0"/>
    </xf>
    <xf numFmtId="0" fontId="10" fillId="0" borderId="23"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180" fontId="10" fillId="0" borderId="9" xfId="0" applyNumberFormat="1" applyFont="1" applyBorder="1" applyAlignment="1" applyProtection="1">
      <alignment horizontal="center" vertical="center"/>
      <protection locked="0"/>
    </xf>
    <xf numFmtId="0" fontId="22" fillId="0" borderId="9" xfId="0" applyFont="1" applyBorder="1" applyAlignment="1" applyProtection="1">
      <alignment horizontal="left" vertical="center" wrapText="1" indent="1"/>
      <protection locked="0"/>
    </xf>
    <xf numFmtId="0" fontId="22" fillId="0" borderId="9" xfId="0" applyFont="1" applyBorder="1" applyAlignment="1" applyProtection="1">
      <alignment horizontal="center" vertical="center" wrapText="1"/>
      <protection locked="0"/>
    </xf>
    <xf numFmtId="0" fontId="22" fillId="0" borderId="20" xfId="0" applyFont="1" applyBorder="1" applyProtection="1">
      <alignment vertical="center"/>
      <protection locked="0"/>
    </xf>
    <xf numFmtId="0" fontId="10" fillId="0" borderId="88" xfId="0" applyFont="1" applyBorder="1" applyAlignment="1" applyProtection="1">
      <alignment horizontal="center" vertical="center"/>
      <protection locked="0"/>
    </xf>
    <xf numFmtId="180" fontId="10" fillId="0" borderId="55" xfId="0" applyNumberFormat="1" applyFont="1" applyBorder="1" applyAlignment="1" applyProtection="1">
      <alignment horizontal="center" vertical="center"/>
      <protection locked="0"/>
    </xf>
    <xf numFmtId="0" fontId="22" fillId="0" borderId="55" xfId="0" applyFont="1" applyBorder="1" applyAlignment="1" applyProtection="1">
      <alignment horizontal="left" vertical="center" wrapText="1" indent="1"/>
      <protection locked="0"/>
    </xf>
    <xf numFmtId="0" fontId="22" fillId="0" borderId="55" xfId="0" applyFont="1" applyBorder="1" applyAlignment="1" applyProtection="1">
      <alignment horizontal="center" vertical="center" wrapText="1"/>
      <protection locked="0"/>
    </xf>
    <xf numFmtId="0" fontId="22" fillId="0" borderId="89" xfId="0" applyFont="1" applyBorder="1" applyProtection="1">
      <alignment vertical="center"/>
      <protection locked="0"/>
    </xf>
    <xf numFmtId="0" fontId="10" fillId="0" borderId="22" xfId="0" applyFont="1" applyBorder="1" applyAlignment="1" applyProtection="1">
      <alignment horizontal="center" vertical="center"/>
      <protection locked="0"/>
    </xf>
    <xf numFmtId="180" fontId="10" fillId="0" borderId="15" xfId="0" applyNumberFormat="1" applyFont="1" applyBorder="1" applyAlignment="1" applyProtection="1">
      <alignment horizontal="center" vertical="center"/>
      <protection locked="0"/>
    </xf>
    <xf numFmtId="0" fontId="22" fillId="0" borderId="15" xfId="0" applyFont="1" applyBorder="1" applyAlignment="1" applyProtection="1">
      <alignment horizontal="left" vertical="center" wrapText="1" indent="1"/>
      <protection locked="0"/>
    </xf>
    <xf numFmtId="0" fontId="22" fillId="0" borderId="15" xfId="0" applyFont="1" applyBorder="1" applyAlignment="1" applyProtection="1">
      <alignment horizontal="center" vertical="center" wrapText="1"/>
      <protection locked="0"/>
    </xf>
    <xf numFmtId="0" fontId="22" fillId="0" borderId="23" xfId="0" applyFont="1" applyBorder="1" applyProtection="1">
      <alignment vertical="center"/>
      <protection locked="0"/>
    </xf>
    <xf numFmtId="0" fontId="22" fillId="0" borderId="62" xfId="0" applyFont="1" applyBorder="1" applyAlignment="1" applyProtection="1">
      <alignment horizontal="left" vertical="center" wrapText="1" indent="1"/>
      <protection locked="0"/>
    </xf>
    <xf numFmtId="0" fontId="22" fillId="0" borderId="90"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protection locked="0"/>
    </xf>
    <xf numFmtId="180" fontId="10" fillId="0" borderId="25" xfId="0" applyNumberFormat="1" applyFont="1" applyBorder="1" applyAlignment="1" applyProtection="1">
      <alignment horizontal="center" vertical="center"/>
      <protection locked="0"/>
    </xf>
    <xf numFmtId="0" fontId="22" fillId="0" borderId="25" xfId="0" applyFont="1" applyBorder="1" applyAlignment="1" applyProtection="1">
      <alignment horizontal="left" vertical="center" wrapText="1" indent="1"/>
      <protection locked="0"/>
    </xf>
    <xf numFmtId="0" fontId="22" fillId="0" borderId="25" xfId="0" applyFont="1" applyBorder="1" applyAlignment="1" applyProtection="1">
      <alignment horizontal="center" vertical="center" wrapText="1"/>
      <protection locked="0"/>
    </xf>
    <xf numFmtId="0" fontId="22" fillId="0" borderId="26" xfId="0" applyFont="1" applyBorder="1" applyProtection="1">
      <alignment vertical="center"/>
      <protection locked="0"/>
    </xf>
    <xf numFmtId="0" fontId="10" fillId="0" borderId="15" xfId="0" applyFont="1" applyBorder="1" applyAlignment="1" applyProtection="1">
      <alignment horizontal="center" vertical="center"/>
      <protection locked="0"/>
    </xf>
    <xf numFmtId="0" fontId="22" fillId="0" borderId="15" xfId="0" applyFont="1" applyBorder="1" applyProtection="1">
      <alignment vertical="center"/>
      <protection locked="0"/>
    </xf>
    <xf numFmtId="0" fontId="10" fillId="0" borderId="9" xfId="0" applyFont="1" applyBorder="1" applyAlignment="1" applyProtection="1">
      <alignment horizontal="center" vertical="center"/>
      <protection locked="0"/>
    </xf>
    <xf numFmtId="0" fontId="22" fillId="0" borderId="9" xfId="0" applyFont="1" applyBorder="1" applyProtection="1">
      <alignment vertical="center"/>
      <protection locked="0"/>
    </xf>
    <xf numFmtId="0" fontId="10" fillId="0" borderId="55" xfId="0" applyFont="1" applyBorder="1" applyAlignment="1" applyProtection="1">
      <alignment horizontal="center" vertical="center"/>
      <protection locked="0"/>
    </xf>
    <xf numFmtId="0" fontId="22" fillId="0" borderId="55" xfId="0" applyFont="1" applyBorder="1" applyProtection="1">
      <alignment vertical="center"/>
      <protection locked="0"/>
    </xf>
    <xf numFmtId="0" fontId="10" fillId="0" borderId="25" xfId="0" applyFont="1" applyBorder="1" applyAlignment="1" applyProtection="1">
      <alignment horizontal="center" vertical="center"/>
      <protection locked="0"/>
    </xf>
    <xf numFmtId="0" fontId="22" fillId="0" borderId="25" xfId="0" applyFont="1" applyBorder="1" applyProtection="1">
      <alignment vertical="center"/>
      <protection locked="0"/>
    </xf>
    <xf numFmtId="0" fontId="55" fillId="0" borderId="0" xfId="0" applyFont="1" applyProtection="1">
      <alignment vertical="center"/>
    </xf>
    <xf numFmtId="0" fontId="10" fillId="0" borderId="0" xfId="0" applyFont="1" applyProtection="1">
      <alignment vertical="center"/>
      <protection locked="0"/>
    </xf>
    <xf numFmtId="0" fontId="37" fillId="0" borderId="0" xfId="0" applyFont="1" applyProtection="1">
      <alignment vertical="center"/>
      <protection locked="0"/>
    </xf>
    <xf numFmtId="0" fontId="10" fillId="0" borderId="0" xfId="0" applyFont="1" applyAlignment="1" applyProtection="1">
      <alignment horizontal="right" vertical="center"/>
      <protection locked="0"/>
    </xf>
    <xf numFmtId="0" fontId="14" fillId="0" borderId="27" xfId="0" applyFont="1" applyBorder="1" applyAlignment="1" applyProtection="1">
      <alignment horizontal="left" vertical="center"/>
      <protection locked="0"/>
    </xf>
    <xf numFmtId="0" fontId="0" fillId="9" borderId="9" xfId="0" applyFill="1" applyBorder="1" applyAlignment="1" applyProtection="1">
      <alignment horizontal="center" vertical="center" wrapText="1"/>
      <protection locked="0"/>
    </xf>
    <xf numFmtId="0" fontId="72" fillId="0" borderId="0" xfId="0" applyFont="1" applyProtection="1">
      <alignment vertical="center"/>
    </xf>
    <xf numFmtId="0" fontId="0" fillId="0" borderId="0" xfId="0" applyAlignment="1" applyProtection="1">
      <alignment horizontal="center" vertical="center"/>
    </xf>
    <xf numFmtId="0" fontId="0" fillId="3" borderId="9" xfId="0" applyFill="1" applyBorder="1" applyProtection="1">
      <alignment vertical="center"/>
    </xf>
    <xf numFmtId="0" fontId="0" fillId="7" borderId="9" xfId="0" applyFill="1" applyBorder="1" applyAlignment="1" applyProtection="1">
      <alignment horizontal="center" vertical="top" textRotation="255"/>
    </xf>
    <xf numFmtId="0" fontId="0" fillId="11" borderId="9" xfId="0" applyFill="1" applyBorder="1" applyAlignment="1" applyProtection="1">
      <alignment horizontal="center" vertical="center"/>
    </xf>
    <xf numFmtId="0" fontId="0" fillId="3" borderId="9" xfId="0" applyFill="1" applyBorder="1" applyAlignment="1" applyProtection="1">
      <alignment horizontal="center" vertical="center"/>
    </xf>
    <xf numFmtId="0" fontId="0" fillId="0" borderId="9" xfId="0" applyBorder="1" applyAlignment="1" applyProtection="1">
      <alignment horizontal="center" vertical="center"/>
    </xf>
    <xf numFmtId="0" fontId="0" fillId="11" borderId="9" xfId="0" applyFill="1" applyBorder="1" applyProtection="1">
      <alignment vertical="center"/>
    </xf>
    <xf numFmtId="180" fontId="0" fillId="3" borderId="9" xfId="0" applyNumberFormat="1" applyFill="1" applyBorder="1" applyAlignment="1" applyProtection="1">
      <alignment horizontal="center" vertical="center"/>
    </xf>
    <xf numFmtId="176" fontId="16" fillId="0" borderId="9" xfId="0" applyNumberFormat="1" applyFont="1" applyBorder="1" applyProtection="1">
      <alignment vertical="center"/>
    </xf>
    <xf numFmtId="181" fontId="16" fillId="11" borderId="9" xfId="0" applyNumberFormat="1" applyFont="1" applyFill="1" applyBorder="1" applyProtection="1">
      <alignment vertical="center"/>
    </xf>
    <xf numFmtId="0" fontId="0" fillId="4" borderId="9" xfId="0" applyFill="1" applyBorder="1" applyAlignment="1" applyProtection="1">
      <alignment horizontal="center" vertical="center" wrapText="1"/>
    </xf>
    <xf numFmtId="0" fontId="0" fillId="9" borderId="9" xfId="0" applyFill="1" applyBorder="1" applyAlignment="1" applyProtection="1">
      <alignment horizontal="center" vertical="center" wrapText="1"/>
    </xf>
    <xf numFmtId="56" fontId="0" fillId="0" borderId="9" xfId="0" applyNumberFormat="1" applyBorder="1" applyProtection="1">
      <alignment vertical="center"/>
    </xf>
    <xf numFmtId="0" fontId="0" fillId="0" borderId="9" xfId="0" applyBorder="1" applyProtection="1">
      <alignment vertical="center"/>
    </xf>
    <xf numFmtId="0" fontId="16" fillId="0" borderId="0" xfId="0" applyFont="1" applyProtection="1">
      <alignment vertical="center"/>
    </xf>
    <xf numFmtId="183" fontId="16" fillId="0" borderId="0" xfId="0" applyNumberFormat="1" applyFont="1" applyProtection="1">
      <alignment vertical="center"/>
    </xf>
    <xf numFmtId="181" fontId="16" fillId="0" borderId="9" xfId="0" applyNumberFormat="1" applyFont="1" applyBorder="1" applyProtection="1">
      <alignment vertical="center"/>
    </xf>
    <xf numFmtId="0" fontId="0" fillId="0" borderId="0" xfId="0" applyFill="1" applyProtection="1">
      <alignment vertical="center"/>
    </xf>
    <xf numFmtId="0" fontId="0" fillId="0" borderId="0" xfId="0" applyFill="1" applyBorder="1" applyAlignment="1" applyProtection="1">
      <alignment horizontal="center" vertical="center"/>
    </xf>
    <xf numFmtId="181" fontId="16" fillId="0" borderId="0" xfId="0" applyNumberFormat="1" applyFont="1" applyFill="1" applyBorder="1" applyProtection="1">
      <alignment vertical="center"/>
    </xf>
    <xf numFmtId="183" fontId="16" fillId="11" borderId="9" xfId="0" applyNumberFormat="1" applyFont="1" applyFill="1" applyBorder="1" applyProtection="1">
      <alignment vertical="center"/>
    </xf>
    <xf numFmtId="176" fontId="16" fillId="11" borderId="9" xfId="0" applyNumberFormat="1" applyFont="1" applyFill="1" applyBorder="1" applyProtection="1">
      <alignmen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S46"/>
  <sheetViews>
    <sheetView tabSelected="1" view="pageBreakPreview" zoomScale="80" zoomScaleNormal="80" zoomScaleSheetLayoutView="80" workbookViewId="0">
      <pane ySplit="1" topLeftCell="A2" activePane="bottomLeft" state="frozen"/>
      <selection pane="bottomLeft" activeCell="D10" sqref="D10:F10"/>
    </sheetView>
  </sheetViews>
  <sheetFormatPr defaultRowHeight="13.5"/>
  <cols>
    <col min="1" max="1" width="5.625" customWidth="1"/>
    <col min="2" max="2" width="16.5" customWidth="1"/>
    <col min="3" max="3" width="28.375" customWidth="1"/>
    <col min="4" max="4" width="23" customWidth="1"/>
    <col min="5" max="5" width="3.875" customWidth="1"/>
    <col min="6" max="6" width="24" customWidth="1"/>
    <col min="7" max="7" width="3.375" customWidth="1"/>
    <col min="13" max="13" width="22.25" customWidth="1"/>
    <col min="14" max="19" width="0" hidden="1" customWidth="1"/>
  </cols>
  <sheetData>
    <row r="1" spans="1:19" ht="37.5" customHeight="1">
      <c r="A1" s="8" t="s">
        <v>5</v>
      </c>
      <c r="B1" s="9"/>
      <c r="C1" s="9"/>
      <c r="D1" s="9"/>
      <c r="E1" s="1"/>
      <c r="F1" s="1"/>
      <c r="G1" s="72"/>
      <c r="H1" s="72"/>
      <c r="I1" s="72"/>
      <c r="J1" s="72"/>
    </row>
    <row r="3" spans="1:19" ht="14.25" hidden="1" customHeight="1" thickBot="1">
      <c r="B3" s="183" t="s">
        <v>0</v>
      </c>
      <c r="C3" s="2" t="s">
        <v>154</v>
      </c>
      <c r="D3" s="80">
        <v>45841</v>
      </c>
      <c r="H3" s="3" t="s">
        <v>243</v>
      </c>
    </row>
    <row r="4" spans="1:19" ht="14.25" hidden="1" customHeight="1" thickBot="1">
      <c r="B4" s="183" t="s">
        <v>0</v>
      </c>
      <c r="C4" s="2" t="s">
        <v>1</v>
      </c>
      <c r="D4" s="284" t="s">
        <v>297</v>
      </c>
      <c r="E4" s="285"/>
      <c r="F4" s="286"/>
      <c r="G4" s="3"/>
      <c r="H4" s="3" t="s">
        <v>244</v>
      </c>
      <c r="I4" s="3"/>
    </row>
    <row r="5" spans="1:19" ht="14.25" hidden="1" customHeight="1" thickBot="1">
      <c r="B5" s="183" t="s">
        <v>0</v>
      </c>
      <c r="C5" s="2" t="s">
        <v>2</v>
      </c>
      <c r="D5" s="287" t="s">
        <v>298</v>
      </c>
      <c r="E5" s="288"/>
      <c r="F5" s="289"/>
      <c r="G5" s="3"/>
      <c r="H5" s="3" t="s">
        <v>245</v>
      </c>
      <c r="I5" s="3"/>
    </row>
    <row r="6" spans="1:19" ht="14.25" hidden="1" customHeight="1" thickBot="1">
      <c r="B6" s="184" t="s">
        <v>0</v>
      </c>
      <c r="C6" s="2" t="s">
        <v>225</v>
      </c>
      <c r="D6" s="185">
        <v>1236</v>
      </c>
      <c r="E6" s="3"/>
      <c r="F6" s="186" t="str">
        <f>DBCS(TEXT(D6,"###,##0"))</f>
        <v>１，２３６</v>
      </c>
      <c r="G6" s="3"/>
      <c r="H6" s="187" t="s">
        <v>246</v>
      </c>
      <c r="I6" s="3"/>
    </row>
    <row r="7" spans="1:19" ht="18.75" customHeight="1" thickBot="1">
      <c r="B7" s="3"/>
      <c r="C7" s="3"/>
      <c r="D7" s="3"/>
      <c r="E7" s="3"/>
      <c r="F7" s="3"/>
      <c r="G7" s="3"/>
      <c r="H7" s="3"/>
      <c r="I7" s="3"/>
    </row>
    <row r="8" spans="1:19" ht="18.75" customHeight="1" thickBot="1">
      <c r="B8" s="204" t="s">
        <v>3</v>
      </c>
      <c r="C8" s="2" t="s">
        <v>16</v>
      </c>
      <c r="D8" s="13"/>
      <c r="E8" s="3"/>
      <c r="F8" s="3" t="s">
        <v>235</v>
      </c>
      <c r="G8" s="3"/>
      <c r="H8" s="3"/>
      <c r="I8" s="3"/>
    </row>
    <row r="9" spans="1:19" ht="42.75" customHeight="1" thickBot="1">
      <c r="B9" s="204" t="s">
        <v>3</v>
      </c>
      <c r="C9" s="2" t="s">
        <v>8</v>
      </c>
      <c r="D9" s="294"/>
      <c r="E9" s="295"/>
      <c r="F9" s="296"/>
      <c r="G9" s="3"/>
      <c r="H9" s="3" t="s">
        <v>248</v>
      </c>
      <c r="N9" s="298" t="str">
        <f>CONCATENATE(D4,"執行")</f>
        <v>令和７年７月２０日執行</v>
      </c>
      <c r="O9" s="299"/>
      <c r="P9" s="299"/>
      <c r="Q9" s="299"/>
      <c r="R9" s="299"/>
      <c r="S9" s="300"/>
    </row>
    <row r="10" spans="1:19" ht="37.5" customHeight="1" thickBot="1">
      <c r="B10" s="204" t="s">
        <v>3</v>
      </c>
      <c r="C10" s="2" t="s">
        <v>9</v>
      </c>
      <c r="D10" s="297"/>
      <c r="E10" s="280"/>
      <c r="F10" s="281"/>
      <c r="G10" s="3"/>
      <c r="H10" s="3" t="s">
        <v>249</v>
      </c>
      <c r="N10" s="301"/>
      <c r="O10" s="302"/>
      <c r="P10" s="302"/>
      <c r="Q10" s="302"/>
      <c r="R10" s="302"/>
      <c r="S10" s="303"/>
    </row>
    <row r="11" spans="1:19" ht="18.75" customHeight="1" thickBot="1">
      <c r="B11" s="204" t="s">
        <v>3</v>
      </c>
      <c r="C11" s="2" t="s">
        <v>10</v>
      </c>
      <c r="D11" s="12"/>
      <c r="F11" s="3" t="s">
        <v>247</v>
      </c>
      <c r="N11" s="304" t="str">
        <f>CONCATENATE(D5)</f>
        <v>第２７回参議院岡山県選挙区選出議員選挙並びに参議院比例代表選出議員選挙</v>
      </c>
      <c r="O11" s="305"/>
      <c r="P11" s="305"/>
      <c r="Q11" s="305"/>
      <c r="R11" s="305"/>
      <c r="S11" s="306"/>
    </row>
    <row r="12" spans="1:19" ht="18.75" customHeight="1" thickBot="1">
      <c r="B12" s="204" t="s">
        <v>3</v>
      </c>
      <c r="C12" s="2" t="s">
        <v>11</v>
      </c>
      <c r="D12" s="4"/>
      <c r="F12" s="3" t="s">
        <v>247</v>
      </c>
      <c r="N12" s="304"/>
      <c r="O12" s="305"/>
      <c r="P12" s="305"/>
      <c r="Q12" s="305"/>
      <c r="R12" s="305"/>
      <c r="S12" s="306"/>
    </row>
    <row r="13" spans="1:19" ht="18.75" customHeight="1" thickBot="1">
      <c r="B13" s="204" t="s">
        <v>3</v>
      </c>
      <c r="C13" s="2" t="s">
        <v>12</v>
      </c>
      <c r="D13" s="4"/>
      <c r="F13" s="3" t="s">
        <v>236</v>
      </c>
      <c r="N13" s="304"/>
      <c r="O13" s="305"/>
      <c r="P13" s="305"/>
      <c r="Q13" s="305"/>
      <c r="R13" s="305"/>
      <c r="S13" s="306"/>
    </row>
    <row r="14" spans="1:19" ht="18.75" customHeight="1" thickBot="1">
      <c r="B14" s="204" t="s">
        <v>3</v>
      </c>
      <c r="C14" s="2" t="s">
        <v>13</v>
      </c>
      <c r="D14" s="4"/>
      <c r="F14" s="3" t="s">
        <v>237</v>
      </c>
    </row>
    <row r="15" spans="1:19" ht="18.75" customHeight="1" thickBot="1">
      <c r="B15" s="204" t="s">
        <v>3</v>
      </c>
      <c r="C15" s="2" t="s">
        <v>14</v>
      </c>
      <c r="D15" s="4"/>
      <c r="F15" s="3" t="s">
        <v>238</v>
      </c>
    </row>
    <row r="16" spans="1:19" ht="28.5" customHeight="1" thickBot="1">
      <c r="B16" s="205" t="s">
        <v>215</v>
      </c>
      <c r="C16" s="2" t="s">
        <v>213</v>
      </c>
      <c r="D16" s="4"/>
      <c r="F16" s="3" t="s">
        <v>239</v>
      </c>
    </row>
    <row r="17" spans="2:13" ht="25.5" customHeight="1" thickBot="1">
      <c r="B17" s="205" t="s">
        <v>215</v>
      </c>
      <c r="C17" s="2" t="s">
        <v>214</v>
      </c>
      <c r="D17" s="4"/>
      <c r="F17" s="3" t="s">
        <v>240</v>
      </c>
    </row>
    <row r="18" spans="2:13" ht="25.5" customHeight="1" thickBot="1">
      <c r="B18" s="205" t="s">
        <v>215</v>
      </c>
      <c r="C18" s="2" t="s">
        <v>220</v>
      </c>
      <c r="D18" s="4"/>
      <c r="F18" s="3" t="s">
        <v>241</v>
      </c>
    </row>
    <row r="19" spans="2:13" ht="18.75" customHeight="1" thickBot="1">
      <c r="B19" s="206"/>
    </row>
    <row r="20" spans="2:13" ht="18.75" customHeight="1" thickBot="1">
      <c r="B20" s="293" t="s">
        <v>3</v>
      </c>
      <c r="C20" s="290" t="s">
        <v>15</v>
      </c>
      <c r="D20" s="4"/>
      <c r="F20" s="3" t="s">
        <v>242</v>
      </c>
    </row>
    <row r="21" spans="2:13" ht="18.75" customHeight="1" thickBot="1">
      <c r="B21" s="293"/>
      <c r="C21" s="291"/>
      <c r="D21" s="4"/>
      <c r="F21" s="3" t="s">
        <v>242</v>
      </c>
    </row>
    <row r="22" spans="2:13" ht="18.75" customHeight="1" thickBot="1">
      <c r="B22" s="293"/>
      <c r="C22" s="291"/>
      <c r="D22" s="4"/>
      <c r="F22" s="3" t="s">
        <v>242</v>
      </c>
    </row>
    <row r="23" spans="2:13" ht="18.75" customHeight="1" thickBot="1">
      <c r="B23" s="293"/>
      <c r="C23" s="291"/>
      <c r="D23" s="4"/>
      <c r="F23" s="3" t="s">
        <v>242</v>
      </c>
    </row>
    <row r="24" spans="2:13" ht="18.75" customHeight="1" thickBot="1">
      <c r="B24" s="293"/>
      <c r="C24" s="291"/>
      <c r="D24" s="4"/>
      <c r="F24" s="3" t="s">
        <v>242</v>
      </c>
    </row>
    <row r="25" spans="2:13" ht="18.75" customHeight="1" thickBot="1">
      <c r="B25" s="293"/>
      <c r="C25" s="291"/>
      <c r="D25" s="4"/>
      <c r="F25" s="3" t="s">
        <v>242</v>
      </c>
    </row>
    <row r="26" spans="2:13" ht="18.75" customHeight="1" thickBot="1">
      <c r="B26" s="293"/>
      <c r="C26" s="291"/>
      <c r="D26" s="4"/>
      <c r="F26" s="3" t="s">
        <v>242</v>
      </c>
    </row>
    <row r="27" spans="2:13" ht="18.75" customHeight="1" thickBot="1">
      <c r="B27" s="293"/>
      <c r="C27" s="291"/>
      <c r="D27" s="4"/>
      <c r="F27" s="3" t="s">
        <v>242</v>
      </c>
    </row>
    <row r="28" spans="2:13" ht="16.5" customHeight="1"/>
    <row r="29" spans="2:13" ht="25.5" customHeight="1">
      <c r="B29" s="15" t="s">
        <v>57</v>
      </c>
      <c r="C29" s="15"/>
      <c r="D29" s="14"/>
      <c r="E29" s="14"/>
      <c r="F29" s="14"/>
      <c r="G29" s="14"/>
      <c r="H29" s="14"/>
      <c r="I29" s="14"/>
      <c r="J29" s="14"/>
    </row>
    <row r="30" spans="2:13" ht="16.5" customHeight="1" thickBot="1"/>
    <row r="31" spans="2:13" ht="18.75" customHeight="1" thickBot="1">
      <c r="B31" s="204" t="s">
        <v>3</v>
      </c>
      <c r="C31" s="2" t="s">
        <v>58</v>
      </c>
      <c r="D31" s="4"/>
      <c r="F31" s="3" t="s">
        <v>250</v>
      </c>
    </row>
    <row r="32" spans="2:13" ht="48" customHeight="1" thickBot="1">
      <c r="B32" s="204" t="s">
        <v>3</v>
      </c>
      <c r="C32" s="2" t="s">
        <v>59</v>
      </c>
      <c r="D32" s="4"/>
      <c r="F32" s="292" t="s">
        <v>251</v>
      </c>
      <c r="G32" s="292"/>
      <c r="H32" s="292"/>
      <c r="I32" s="292"/>
      <c r="J32" s="292"/>
      <c r="K32" s="292"/>
      <c r="L32" s="292"/>
      <c r="M32" s="292"/>
    </row>
    <row r="33" spans="2:13" ht="18.75" customHeight="1" thickBot="1">
      <c r="B33" s="204" t="s">
        <v>3</v>
      </c>
      <c r="C33" s="2" t="s">
        <v>60</v>
      </c>
      <c r="D33" s="4"/>
      <c r="F33" s="3" t="s">
        <v>245</v>
      </c>
    </row>
    <row r="34" spans="2:13" ht="42" customHeight="1" thickBot="1">
      <c r="B34" s="204" t="s">
        <v>3</v>
      </c>
      <c r="C34" s="2" t="s">
        <v>61</v>
      </c>
      <c r="D34" s="17"/>
      <c r="F34" s="292" t="s">
        <v>265</v>
      </c>
      <c r="G34" s="292"/>
      <c r="H34" s="292"/>
      <c r="I34" s="292"/>
      <c r="J34" s="292"/>
      <c r="K34" s="292"/>
      <c r="L34" s="292"/>
      <c r="M34" s="292"/>
    </row>
    <row r="35" spans="2:13" ht="37.5" customHeight="1" thickBot="1">
      <c r="B35" s="204" t="s">
        <v>3</v>
      </c>
      <c r="C35" s="16" t="s">
        <v>62</v>
      </c>
      <c r="D35" s="279"/>
      <c r="E35" s="280"/>
      <c r="F35" s="281"/>
      <c r="H35" s="3" t="s">
        <v>252</v>
      </c>
    </row>
    <row r="36" spans="2:13" ht="37.5" customHeight="1" thickBot="1">
      <c r="B36" s="204" t="s">
        <v>3</v>
      </c>
      <c r="C36" s="16" t="s">
        <v>63</v>
      </c>
      <c r="D36" s="279"/>
      <c r="E36" s="282"/>
      <c r="F36" s="283"/>
      <c r="H36" s="3" t="s">
        <v>252</v>
      </c>
    </row>
    <row r="37" spans="2:13" ht="16.5" customHeight="1"/>
    <row r="38" spans="2:13" ht="16.5" customHeight="1"/>
    <row r="39" spans="2:13" ht="16.5" customHeight="1"/>
    <row r="40" spans="2:13" ht="16.5" customHeight="1"/>
    <row r="41" spans="2:13" ht="16.5" customHeight="1"/>
    <row r="42" spans="2:13" ht="16.5" customHeight="1"/>
    <row r="43" spans="2:13" ht="16.5" customHeight="1"/>
    <row r="44" spans="2:13" ht="16.5" customHeight="1"/>
    <row r="45" spans="2:13" ht="16.5" customHeight="1"/>
    <row r="46" spans="2:13" ht="16.5" customHeight="1"/>
  </sheetData>
  <sheetProtection sheet="1" selectLockedCells="1"/>
  <mergeCells count="12">
    <mergeCell ref="B20:B27"/>
    <mergeCell ref="D9:F9"/>
    <mergeCell ref="D10:F10"/>
    <mergeCell ref="N9:S10"/>
    <mergeCell ref="N11:S13"/>
    <mergeCell ref="D35:F35"/>
    <mergeCell ref="D36:F36"/>
    <mergeCell ref="D4:F4"/>
    <mergeCell ref="D5:F5"/>
    <mergeCell ref="C20:C27"/>
    <mergeCell ref="F32:M32"/>
    <mergeCell ref="F34:M34"/>
  </mergeCells>
  <phoneticPr fontId="1"/>
  <pageMargins left="0.7" right="0.35" top="0.75" bottom="0.45" header="0.3" footer="0.3"/>
  <pageSetup paperSize="9" scale="7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コード表!$L$3:$L$4</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M165"/>
  <sheetViews>
    <sheetView view="pageBreakPreview" topLeftCell="C1" zoomScale="73" zoomScaleNormal="100" zoomScaleSheetLayoutView="73" workbookViewId="0">
      <selection activeCell="C1" sqref="C1"/>
    </sheetView>
  </sheetViews>
  <sheetFormatPr defaultRowHeight="13.5"/>
  <cols>
    <col min="1" max="2" width="7.5" style="552" hidden="1" customWidth="1"/>
    <col min="3" max="3" width="5.875" style="552" customWidth="1"/>
    <col min="4" max="4" width="13.875" style="552" customWidth="1"/>
    <col min="5" max="5" width="41.875" style="552" customWidth="1"/>
    <col min="6" max="6" width="18.75" style="552" customWidth="1"/>
    <col min="7" max="7" width="17.125" style="552" customWidth="1"/>
    <col min="8" max="10" width="9" style="552"/>
    <col min="11" max="11" width="2.625" style="552" customWidth="1"/>
    <col min="12" max="13" width="9" style="552" hidden="1" customWidth="1"/>
    <col min="14" max="16384" width="9" style="552"/>
  </cols>
  <sheetData>
    <row r="1" spans="1:13" ht="17.25">
      <c r="A1" s="649"/>
      <c r="B1" s="649"/>
      <c r="C1" s="648" t="s">
        <v>145</v>
      </c>
      <c r="D1" s="650"/>
      <c r="E1" s="649"/>
    </row>
    <row r="2" spans="1:13" ht="19.5" customHeight="1">
      <c r="A2" s="649"/>
      <c r="B2" s="649"/>
      <c r="C2" s="649"/>
      <c r="D2" s="649"/>
      <c r="E2" s="651" t="s">
        <v>91</v>
      </c>
      <c r="F2" s="652" t="str">
        <f>CONCATENATE("　",基本項目!D10)</f>
        <v>　</v>
      </c>
      <c r="G2" s="652"/>
    </row>
    <row r="3" spans="1:13" ht="6.75" customHeight="1" thickBot="1"/>
    <row r="4" spans="1:13" ht="18.75" customHeight="1">
      <c r="C4" s="606" t="s">
        <v>89</v>
      </c>
      <c r="D4" s="607" t="s">
        <v>146</v>
      </c>
      <c r="E4" s="608" t="s">
        <v>148</v>
      </c>
      <c r="F4" s="608"/>
      <c r="G4" s="609" t="s">
        <v>79</v>
      </c>
    </row>
    <row r="5" spans="1:13" ht="18.75" customHeight="1">
      <c r="A5" s="610" t="e">
        <f>DGET(選挙人情報!A:AH,1,L5:M6)</f>
        <v>#NUM!</v>
      </c>
      <c r="B5" s="611">
        <v>1</v>
      </c>
      <c r="C5" s="612"/>
      <c r="D5" s="613"/>
      <c r="E5" s="614" t="s">
        <v>147</v>
      </c>
      <c r="F5" s="615" t="s">
        <v>113</v>
      </c>
      <c r="G5" s="616"/>
      <c r="L5" s="653" t="s">
        <v>283</v>
      </c>
      <c r="M5" s="653" t="s">
        <v>284</v>
      </c>
    </row>
    <row r="6" spans="1:13" ht="37.5" customHeight="1">
      <c r="A6" s="74">
        <v>1</v>
      </c>
      <c r="B6" s="617" t="e">
        <f t="dataTable" ref="B6:B165" dt2D="1" dtr="1" r1="L6" r2="M6"/>
        <v>#VALUE!</v>
      </c>
      <c r="C6" s="618">
        <v>1</v>
      </c>
      <c r="D6" s="619" t="str">
        <f>IFERROR(VLOOKUP(B6,選挙人情報!A:U,13,FALSE),"")</f>
        <v/>
      </c>
      <c r="E6" s="620" t="str">
        <f>IFERROR(VLOOKUP(B6,選挙人情報!A:T,20,FALSE),"")</f>
        <v/>
      </c>
      <c r="F6" s="621" t="str">
        <f>IFERROR(VLOOKUP(B6,選挙人情報!A:U,4,FALSE),"")</f>
        <v/>
      </c>
      <c r="G6" s="622"/>
      <c r="L6" s="74"/>
      <c r="M6" s="74"/>
    </row>
    <row r="7" spans="1:13" ht="37.5" customHeight="1">
      <c r="A7" s="74">
        <v>2</v>
      </c>
      <c r="B7" s="617" t="e">
        <v>#VALUE!</v>
      </c>
      <c r="C7" s="618">
        <v>2</v>
      </c>
      <c r="D7" s="619" t="str">
        <f>IFERROR(VLOOKUP(B7,選挙人情報!A:U,13,FALSE),"")</f>
        <v/>
      </c>
      <c r="E7" s="620" t="str">
        <f>IFERROR(VLOOKUP(B7,選挙人情報!A:T,20,FALSE),"")</f>
        <v/>
      </c>
      <c r="F7" s="621" t="str">
        <f>IFERROR(VLOOKUP(B7,選挙人情報!A:U,4,FALSE),"")</f>
        <v/>
      </c>
      <c r="G7" s="622"/>
    </row>
    <row r="8" spans="1:13" ht="37.5" customHeight="1">
      <c r="A8" s="74">
        <v>3</v>
      </c>
      <c r="B8" s="617" t="e">
        <v>#VALUE!</v>
      </c>
      <c r="C8" s="618">
        <v>3</v>
      </c>
      <c r="D8" s="619" t="str">
        <f>IFERROR(VLOOKUP(B8,選挙人情報!A:U,13,FALSE),"")</f>
        <v/>
      </c>
      <c r="E8" s="620" t="str">
        <f>IFERROR(VLOOKUP(B8,選挙人情報!A:T,20,FALSE),"")</f>
        <v/>
      </c>
      <c r="F8" s="621" t="str">
        <f>IFERROR(VLOOKUP(B8,選挙人情報!A:U,4,FALSE),"")</f>
        <v/>
      </c>
      <c r="G8" s="622"/>
    </row>
    <row r="9" spans="1:13" ht="37.5" customHeight="1">
      <c r="A9" s="74">
        <v>4</v>
      </c>
      <c r="B9" s="617" t="e">
        <v>#VALUE!</v>
      </c>
      <c r="C9" s="618">
        <v>4</v>
      </c>
      <c r="D9" s="619" t="str">
        <f>IFERROR(VLOOKUP(B9,選挙人情報!A:U,13,FALSE),"")</f>
        <v/>
      </c>
      <c r="E9" s="620" t="str">
        <f>IFERROR(VLOOKUP(B9,選挙人情報!A:T,20,FALSE),"")</f>
        <v/>
      </c>
      <c r="F9" s="621" t="str">
        <f>IFERROR(VLOOKUP(B9,選挙人情報!A:U,4,FALSE),"")</f>
        <v/>
      </c>
      <c r="G9" s="622"/>
    </row>
    <row r="10" spans="1:13" ht="37.5" customHeight="1" thickBot="1">
      <c r="A10" s="74">
        <v>5</v>
      </c>
      <c r="B10" s="617" t="e">
        <v>#VALUE!</v>
      </c>
      <c r="C10" s="623">
        <v>5</v>
      </c>
      <c r="D10" s="624" t="str">
        <f>IFERROR(VLOOKUP(B10,選挙人情報!A:U,13,FALSE),"")</f>
        <v/>
      </c>
      <c r="E10" s="625" t="str">
        <f>IFERROR(VLOOKUP(B10,選挙人情報!A:T,20,FALSE),"")</f>
        <v/>
      </c>
      <c r="F10" s="626" t="str">
        <f>IFERROR(VLOOKUP(B10,選挙人情報!A:U,4,FALSE),"")</f>
        <v/>
      </c>
      <c r="G10" s="627"/>
    </row>
    <row r="11" spans="1:13" ht="37.5" customHeight="1" thickTop="1">
      <c r="A11" s="74">
        <v>6</v>
      </c>
      <c r="B11" s="617" t="e">
        <v>#VALUE!</v>
      </c>
      <c r="C11" s="628">
        <v>6</v>
      </c>
      <c r="D11" s="629" t="str">
        <f>IFERROR(VLOOKUP(B11,選挙人情報!A:U,13,FALSE),"")</f>
        <v/>
      </c>
      <c r="E11" s="630" t="str">
        <f>IFERROR(VLOOKUP(B11,選挙人情報!A:T,20,FALSE),"")</f>
        <v/>
      </c>
      <c r="F11" s="631" t="str">
        <f>IFERROR(VLOOKUP(B11,選挙人情報!A:U,4,FALSE),"")</f>
        <v/>
      </c>
      <c r="G11" s="632"/>
    </row>
    <row r="12" spans="1:13" ht="37.5" customHeight="1">
      <c r="A12" s="74">
        <v>7</v>
      </c>
      <c r="B12" s="617" t="e">
        <v>#VALUE!</v>
      </c>
      <c r="C12" s="618">
        <v>7</v>
      </c>
      <c r="D12" s="619" t="str">
        <f>IFERROR(VLOOKUP(B12,選挙人情報!A:U,13,FALSE),"")</f>
        <v/>
      </c>
      <c r="E12" s="620" t="str">
        <f>IFERROR(VLOOKUP(B12,選挙人情報!A:T,20,FALSE),"")</f>
        <v/>
      </c>
      <c r="F12" s="621" t="str">
        <f>IFERROR(VLOOKUP(B12,選挙人情報!A:U,4,FALSE),"")</f>
        <v/>
      </c>
      <c r="G12" s="622"/>
    </row>
    <row r="13" spans="1:13" ht="37.5" customHeight="1">
      <c r="A13" s="74">
        <v>8</v>
      </c>
      <c r="B13" s="617" t="e">
        <v>#VALUE!</v>
      </c>
      <c r="C13" s="618">
        <v>8</v>
      </c>
      <c r="D13" s="619" t="str">
        <f>IFERROR(VLOOKUP(B13,選挙人情報!A:U,13,FALSE),"")</f>
        <v/>
      </c>
      <c r="E13" s="620" t="str">
        <f>IFERROR(VLOOKUP(B13,選挙人情報!A:T,20,FALSE),"")</f>
        <v/>
      </c>
      <c r="F13" s="621" t="str">
        <f>IFERROR(VLOOKUP(B13,選挙人情報!A:U,4,FALSE),"")</f>
        <v/>
      </c>
      <c r="G13" s="622"/>
    </row>
    <row r="14" spans="1:13" ht="37.5" customHeight="1">
      <c r="A14" s="74">
        <v>9</v>
      </c>
      <c r="B14" s="617" t="e">
        <v>#VALUE!</v>
      </c>
      <c r="C14" s="618">
        <v>9</v>
      </c>
      <c r="D14" s="619" t="str">
        <f>IFERROR(VLOOKUP(B14,選挙人情報!A:U,13,FALSE),"")</f>
        <v/>
      </c>
      <c r="E14" s="620" t="str">
        <f>IFERROR(VLOOKUP(B14,選挙人情報!A:T,20,FALSE),"")</f>
        <v/>
      </c>
      <c r="F14" s="621" t="str">
        <f>IFERROR(VLOOKUP(B14,選挙人情報!A:U,4,FALSE),"")</f>
        <v/>
      </c>
      <c r="G14" s="622"/>
    </row>
    <row r="15" spans="1:13" ht="37.5" customHeight="1" thickBot="1">
      <c r="A15" s="74">
        <v>10</v>
      </c>
      <c r="B15" s="617" t="e">
        <v>#VALUE!</v>
      </c>
      <c r="C15" s="623">
        <v>10</v>
      </c>
      <c r="D15" s="624" t="str">
        <f>IFERROR(VLOOKUP(B15,選挙人情報!A:U,13,FALSE),"")</f>
        <v/>
      </c>
      <c r="E15" s="625" t="str">
        <f>IFERROR(VLOOKUP(B15,選挙人情報!A:T,20,FALSE),"")</f>
        <v/>
      </c>
      <c r="F15" s="626" t="str">
        <f>IFERROR(VLOOKUP(B15,選挙人情報!A:U,4,FALSE),"")</f>
        <v/>
      </c>
      <c r="G15" s="627"/>
    </row>
    <row r="16" spans="1:13" ht="37.5" customHeight="1" thickTop="1">
      <c r="A16" s="74">
        <v>11</v>
      </c>
      <c r="B16" s="617" t="e">
        <v>#VALUE!</v>
      </c>
      <c r="C16" s="628">
        <v>11</v>
      </c>
      <c r="D16" s="629" t="str">
        <f>IFERROR(VLOOKUP(B16,選挙人情報!A:U,13,FALSE),"")</f>
        <v/>
      </c>
      <c r="E16" s="633" t="str">
        <f>IFERROR(VLOOKUP(B16,選挙人情報!A:T,20,FALSE),"")</f>
        <v/>
      </c>
      <c r="F16" s="634" t="str">
        <f>IFERROR(VLOOKUP(B16,選挙人情報!A:U,4,FALSE),"")</f>
        <v/>
      </c>
      <c r="G16" s="632"/>
    </row>
    <row r="17" spans="1:7" ht="37.5" customHeight="1">
      <c r="A17" s="74">
        <v>12</v>
      </c>
      <c r="B17" s="617" t="e">
        <v>#VALUE!</v>
      </c>
      <c r="C17" s="618">
        <v>12</v>
      </c>
      <c r="D17" s="619" t="str">
        <f>IFERROR(VLOOKUP(B17,選挙人情報!A:U,13,FALSE),"")</f>
        <v/>
      </c>
      <c r="E17" s="620" t="str">
        <f>IFERROR(VLOOKUP(B17,選挙人情報!A:T,20,FALSE),"")</f>
        <v/>
      </c>
      <c r="F17" s="621" t="str">
        <f>IFERROR(VLOOKUP(B17,選挙人情報!A:U,4,FALSE),"")</f>
        <v/>
      </c>
      <c r="G17" s="622"/>
    </row>
    <row r="18" spans="1:7" ht="37.5" customHeight="1">
      <c r="A18" s="74">
        <v>13</v>
      </c>
      <c r="B18" s="617" t="e">
        <v>#VALUE!</v>
      </c>
      <c r="C18" s="618">
        <v>13</v>
      </c>
      <c r="D18" s="619" t="str">
        <f>IFERROR(VLOOKUP(B18,選挙人情報!A:U,13,FALSE),"")</f>
        <v/>
      </c>
      <c r="E18" s="620" t="str">
        <f>IFERROR(VLOOKUP(B18,選挙人情報!A:T,20,FALSE),"")</f>
        <v/>
      </c>
      <c r="F18" s="621" t="str">
        <f>IFERROR(VLOOKUP(B18,選挙人情報!A:U,4,FALSE),"")</f>
        <v/>
      </c>
      <c r="G18" s="622"/>
    </row>
    <row r="19" spans="1:7" ht="37.5" customHeight="1">
      <c r="A19" s="74">
        <v>14</v>
      </c>
      <c r="B19" s="617" t="e">
        <v>#VALUE!</v>
      </c>
      <c r="C19" s="618">
        <v>14</v>
      </c>
      <c r="D19" s="619" t="str">
        <f>IFERROR(VLOOKUP(B19,選挙人情報!A:U,13,FALSE),"")</f>
        <v/>
      </c>
      <c r="E19" s="620" t="str">
        <f>IFERROR(VLOOKUP(B19,選挙人情報!A:T,20,FALSE),"")</f>
        <v/>
      </c>
      <c r="F19" s="621" t="str">
        <f>IFERROR(VLOOKUP(B19,選挙人情報!A:U,4,FALSE),"")</f>
        <v/>
      </c>
      <c r="G19" s="622"/>
    </row>
    <row r="20" spans="1:7" ht="37.5" customHeight="1" thickBot="1">
      <c r="A20" s="74">
        <v>15</v>
      </c>
      <c r="B20" s="617" t="e">
        <v>#VALUE!</v>
      </c>
      <c r="C20" s="623">
        <v>15</v>
      </c>
      <c r="D20" s="624" t="str">
        <f>IFERROR(VLOOKUP(B20,選挙人情報!A:U,13,FALSE),"")</f>
        <v/>
      </c>
      <c r="E20" s="625" t="str">
        <f>IFERROR(VLOOKUP(B20,選挙人情報!A:T,20,FALSE),"")</f>
        <v/>
      </c>
      <c r="F20" s="626" t="str">
        <f>IFERROR(VLOOKUP(B20,選挙人情報!A:U,4,FALSE),"")</f>
        <v/>
      </c>
      <c r="G20" s="627"/>
    </row>
    <row r="21" spans="1:7" ht="37.5" customHeight="1" thickTop="1">
      <c r="A21" s="74">
        <v>16</v>
      </c>
      <c r="B21" s="617" t="e">
        <v>#VALUE!</v>
      </c>
      <c r="C21" s="628">
        <v>16</v>
      </c>
      <c r="D21" s="629" t="str">
        <f>IFERROR(VLOOKUP(B21,選挙人情報!A:U,13,FALSE),"")</f>
        <v/>
      </c>
      <c r="E21" s="630" t="str">
        <f>IFERROR(VLOOKUP(B21,選挙人情報!A:T,20,FALSE),"")</f>
        <v/>
      </c>
      <c r="F21" s="631" t="str">
        <f>IFERROR(VLOOKUP(B21,選挙人情報!A:U,4,FALSE),"")</f>
        <v/>
      </c>
      <c r="G21" s="632"/>
    </row>
    <row r="22" spans="1:7" ht="37.5" customHeight="1">
      <c r="A22" s="74">
        <v>17</v>
      </c>
      <c r="B22" s="617" t="e">
        <v>#VALUE!</v>
      </c>
      <c r="C22" s="618">
        <v>17</v>
      </c>
      <c r="D22" s="619" t="str">
        <f>IFERROR(VLOOKUP(B22,選挙人情報!A:U,13,FALSE),"")</f>
        <v/>
      </c>
      <c r="E22" s="620" t="str">
        <f>IFERROR(VLOOKUP(B22,選挙人情報!A:T,20,FALSE),"")</f>
        <v/>
      </c>
      <c r="F22" s="621" t="str">
        <f>IFERROR(VLOOKUP(B22,選挙人情報!A:U,4,FALSE),"")</f>
        <v/>
      </c>
      <c r="G22" s="622"/>
    </row>
    <row r="23" spans="1:7" ht="37.5" customHeight="1">
      <c r="A23" s="74">
        <v>18</v>
      </c>
      <c r="B23" s="617" t="e">
        <v>#VALUE!</v>
      </c>
      <c r="C23" s="618">
        <v>18</v>
      </c>
      <c r="D23" s="619" t="str">
        <f>IFERROR(VLOOKUP(B23,選挙人情報!A:U,13,FALSE),"")</f>
        <v/>
      </c>
      <c r="E23" s="620" t="str">
        <f>IFERROR(VLOOKUP(B23,選挙人情報!A:T,20,FALSE),"")</f>
        <v/>
      </c>
      <c r="F23" s="621" t="str">
        <f>IFERROR(VLOOKUP(B23,選挙人情報!A:U,4,FALSE),"")</f>
        <v/>
      </c>
      <c r="G23" s="622"/>
    </row>
    <row r="24" spans="1:7" ht="37.5" customHeight="1">
      <c r="A24" s="74">
        <v>19</v>
      </c>
      <c r="B24" s="617" t="e">
        <v>#VALUE!</v>
      </c>
      <c r="C24" s="618">
        <v>19</v>
      </c>
      <c r="D24" s="619" t="str">
        <f>IFERROR(VLOOKUP(B24,選挙人情報!A:U,13,FALSE),"")</f>
        <v/>
      </c>
      <c r="E24" s="620" t="str">
        <f>IFERROR(VLOOKUP(B24,選挙人情報!A:T,20,FALSE),"")</f>
        <v/>
      </c>
      <c r="F24" s="621" t="str">
        <f>IFERROR(VLOOKUP(B24,選挙人情報!A:U,4,FALSE),"")</f>
        <v/>
      </c>
      <c r="G24" s="622"/>
    </row>
    <row r="25" spans="1:7" ht="37.5" customHeight="1" thickBot="1">
      <c r="A25" s="74">
        <v>20</v>
      </c>
      <c r="B25" s="617" t="e">
        <v>#VALUE!</v>
      </c>
      <c r="C25" s="635">
        <v>20</v>
      </c>
      <c r="D25" s="636" t="str">
        <f>IFERROR(VLOOKUP(B25,選挙人情報!A:U,13,FALSE),"")</f>
        <v/>
      </c>
      <c r="E25" s="637" t="str">
        <f>IFERROR(VLOOKUP(B25,選挙人情報!A:T,20,FALSE),"")</f>
        <v/>
      </c>
      <c r="F25" s="638" t="str">
        <f>IFERROR(VLOOKUP(B25,選挙人情報!A:U,4,FALSE),"")</f>
        <v/>
      </c>
      <c r="G25" s="639"/>
    </row>
    <row r="26" spans="1:7" ht="37.5" customHeight="1">
      <c r="A26" s="74">
        <v>21</v>
      </c>
      <c r="B26" s="75" t="e">
        <v>#VALUE!</v>
      </c>
      <c r="C26" s="640">
        <v>21</v>
      </c>
      <c r="D26" s="629" t="str">
        <f>IFERROR(VLOOKUP(B26,選挙人情報!A:U,13,FALSE),"")</f>
        <v/>
      </c>
      <c r="E26" s="630" t="str">
        <f>IFERROR(VLOOKUP(B26,選挙人情報!A:T,20,FALSE),"")</f>
        <v/>
      </c>
      <c r="F26" s="631" t="str">
        <f>IFERROR(VLOOKUP(B26,選挙人情報!A:U,4,FALSE),"")</f>
        <v/>
      </c>
      <c r="G26" s="641"/>
    </row>
    <row r="27" spans="1:7" ht="37.5" customHeight="1">
      <c r="A27" s="74">
        <v>22</v>
      </c>
      <c r="B27" s="75" t="e">
        <v>#VALUE!</v>
      </c>
      <c r="C27" s="642">
        <v>22</v>
      </c>
      <c r="D27" s="619" t="str">
        <f>IFERROR(VLOOKUP(B27,選挙人情報!A:U,13,FALSE),"")</f>
        <v/>
      </c>
      <c r="E27" s="620" t="str">
        <f>IFERROR(VLOOKUP(B27,選挙人情報!A:T,20,FALSE),"")</f>
        <v/>
      </c>
      <c r="F27" s="621" t="str">
        <f>IFERROR(VLOOKUP(B27,選挙人情報!A:U,4,FALSE),"")</f>
        <v/>
      </c>
      <c r="G27" s="643"/>
    </row>
    <row r="28" spans="1:7" ht="37.5" customHeight="1">
      <c r="A28" s="74">
        <v>23</v>
      </c>
      <c r="B28" s="75" t="e">
        <v>#VALUE!</v>
      </c>
      <c r="C28" s="642">
        <v>23</v>
      </c>
      <c r="D28" s="619" t="str">
        <f>IFERROR(VLOOKUP(B28,選挙人情報!A:U,13,FALSE),"")</f>
        <v/>
      </c>
      <c r="E28" s="620" t="str">
        <f>IFERROR(VLOOKUP(B28,選挙人情報!A:T,20,FALSE),"")</f>
        <v/>
      </c>
      <c r="F28" s="621" t="str">
        <f>IFERROR(VLOOKUP(B28,選挙人情報!A:U,4,FALSE),"")</f>
        <v/>
      </c>
      <c r="G28" s="643"/>
    </row>
    <row r="29" spans="1:7" ht="37.5" customHeight="1">
      <c r="A29" s="74">
        <v>24</v>
      </c>
      <c r="B29" s="75" t="e">
        <v>#VALUE!</v>
      </c>
      <c r="C29" s="642">
        <v>24</v>
      </c>
      <c r="D29" s="619" t="str">
        <f>IFERROR(VLOOKUP(B29,選挙人情報!A:U,13,FALSE),"")</f>
        <v/>
      </c>
      <c r="E29" s="620" t="str">
        <f>IFERROR(VLOOKUP(B29,選挙人情報!A:T,20,FALSE),"")</f>
        <v/>
      </c>
      <c r="F29" s="621" t="str">
        <f>IFERROR(VLOOKUP(B29,選挙人情報!A:U,4,FALSE),"")</f>
        <v/>
      </c>
      <c r="G29" s="643"/>
    </row>
    <row r="30" spans="1:7" ht="37.5" customHeight="1" thickBot="1">
      <c r="A30" s="74">
        <v>25</v>
      </c>
      <c r="B30" s="75" t="e">
        <v>#VALUE!</v>
      </c>
      <c r="C30" s="644">
        <v>25</v>
      </c>
      <c r="D30" s="624" t="str">
        <f>IFERROR(VLOOKUP(B30,選挙人情報!A:U,13,FALSE),"")</f>
        <v/>
      </c>
      <c r="E30" s="625" t="str">
        <f>IFERROR(VLOOKUP(B30,選挙人情報!A:T,20,FALSE),"")</f>
        <v/>
      </c>
      <c r="F30" s="626" t="str">
        <f>IFERROR(VLOOKUP(B30,選挙人情報!A:U,4,FALSE),"")</f>
        <v/>
      </c>
      <c r="G30" s="645"/>
    </row>
    <row r="31" spans="1:7" ht="37.5" customHeight="1" thickTop="1">
      <c r="A31" s="74">
        <v>26</v>
      </c>
      <c r="B31" s="75" t="e">
        <v>#VALUE!</v>
      </c>
      <c r="C31" s="640">
        <v>26</v>
      </c>
      <c r="D31" s="629" t="str">
        <f>IFERROR(VLOOKUP(B31,選挙人情報!A:U,13,FALSE),"")</f>
        <v/>
      </c>
      <c r="E31" s="630" t="str">
        <f>IFERROR(VLOOKUP(B31,選挙人情報!A:T,20,FALSE),"")</f>
        <v/>
      </c>
      <c r="F31" s="631" t="str">
        <f>IFERROR(VLOOKUP(B31,選挙人情報!A:U,4,FALSE),"")</f>
        <v/>
      </c>
      <c r="G31" s="641"/>
    </row>
    <row r="32" spans="1:7" ht="37.5" customHeight="1">
      <c r="A32" s="74">
        <v>27</v>
      </c>
      <c r="B32" s="75" t="e">
        <v>#VALUE!</v>
      </c>
      <c r="C32" s="642">
        <v>27</v>
      </c>
      <c r="D32" s="619" t="str">
        <f>IFERROR(VLOOKUP(B32,選挙人情報!A:U,13,FALSE),"")</f>
        <v/>
      </c>
      <c r="E32" s="620" t="str">
        <f>IFERROR(VLOOKUP(B32,選挙人情報!A:T,20,FALSE),"")</f>
        <v/>
      </c>
      <c r="F32" s="621" t="str">
        <f>IFERROR(VLOOKUP(B32,選挙人情報!A:U,4,FALSE),"")</f>
        <v/>
      </c>
      <c r="G32" s="643"/>
    </row>
    <row r="33" spans="1:7" ht="37.5" customHeight="1">
      <c r="A33" s="74">
        <v>28</v>
      </c>
      <c r="B33" s="75" t="e">
        <v>#VALUE!</v>
      </c>
      <c r="C33" s="642">
        <v>28</v>
      </c>
      <c r="D33" s="619" t="str">
        <f>IFERROR(VLOOKUP(B33,選挙人情報!A:U,13,FALSE),"")</f>
        <v/>
      </c>
      <c r="E33" s="620" t="str">
        <f>IFERROR(VLOOKUP(B33,選挙人情報!A:T,20,FALSE),"")</f>
        <v/>
      </c>
      <c r="F33" s="621" t="str">
        <f>IFERROR(VLOOKUP(B33,選挙人情報!A:U,4,FALSE),"")</f>
        <v/>
      </c>
      <c r="G33" s="643"/>
    </row>
    <row r="34" spans="1:7" ht="37.5" customHeight="1">
      <c r="A34" s="74">
        <v>29</v>
      </c>
      <c r="B34" s="75" t="e">
        <v>#VALUE!</v>
      </c>
      <c r="C34" s="642">
        <v>29</v>
      </c>
      <c r="D34" s="619" t="str">
        <f>IFERROR(VLOOKUP(B34,選挙人情報!A:U,13,FALSE),"")</f>
        <v/>
      </c>
      <c r="E34" s="620" t="str">
        <f>IFERROR(VLOOKUP(B34,選挙人情報!A:T,20,FALSE),"")</f>
        <v/>
      </c>
      <c r="F34" s="621" t="str">
        <f>IFERROR(VLOOKUP(B34,選挙人情報!A:U,4,FALSE),"")</f>
        <v/>
      </c>
      <c r="G34" s="643"/>
    </row>
    <row r="35" spans="1:7" ht="37.5" customHeight="1" thickBot="1">
      <c r="A35" s="74">
        <v>30</v>
      </c>
      <c r="B35" s="75" t="e">
        <v>#VALUE!</v>
      </c>
      <c r="C35" s="644">
        <v>30</v>
      </c>
      <c r="D35" s="624" t="str">
        <f>IFERROR(VLOOKUP(B35,選挙人情報!A:U,13,FALSE),"")</f>
        <v/>
      </c>
      <c r="E35" s="625" t="str">
        <f>IFERROR(VLOOKUP(B35,選挙人情報!A:T,20,FALSE),"")</f>
        <v/>
      </c>
      <c r="F35" s="626" t="str">
        <f>IFERROR(VLOOKUP(B35,選挙人情報!A:U,4,FALSE),"")</f>
        <v/>
      </c>
      <c r="G35" s="645"/>
    </row>
    <row r="36" spans="1:7" ht="37.5" customHeight="1" thickTop="1">
      <c r="A36" s="74">
        <v>31</v>
      </c>
      <c r="B36" s="75" t="e">
        <v>#VALUE!</v>
      </c>
      <c r="C36" s="640">
        <v>31</v>
      </c>
      <c r="D36" s="629" t="str">
        <f>IFERROR(VLOOKUP(B36,選挙人情報!A:U,13,FALSE),"")</f>
        <v/>
      </c>
      <c r="E36" s="630" t="str">
        <f>IFERROR(VLOOKUP(B36,選挙人情報!A:T,20,FALSE),"")</f>
        <v/>
      </c>
      <c r="F36" s="631" t="str">
        <f>IFERROR(VLOOKUP(B36,選挙人情報!A:U,4,FALSE),"")</f>
        <v/>
      </c>
      <c r="G36" s="641"/>
    </row>
    <row r="37" spans="1:7" ht="37.5" customHeight="1">
      <c r="A37" s="74">
        <v>32</v>
      </c>
      <c r="B37" s="75" t="e">
        <v>#VALUE!</v>
      </c>
      <c r="C37" s="642">
        <v>32</v>
      </c>
      <c r="D37" s="619" t="str">
        <f>IFERROR(VLOOKUP(B37,選挙人情報!A:U,13,FALSE),"")</f>
        <v/>
      </c>
      <c r="E37" s="620" t="str">
        <f>IFERROR(VLOOKUP(B37,選挙人情報!A:T,20,FALSE),"")</f>
        <v/>
      </c>
      <c r="F37" s="621" t="str">
        <f>IFERROR(VLOOKUP(B37,選挙人情報!A:U,4,FALSE),"")</f>
        <v/>
      </c>
      <c r="G37" s="643"/>
    </row>
    <row r="38" spans="1:7" ht="37.5" customHeight="1">
      <c r="A38" s="74">
        <v>33</v>
      </c>
      <c r="B38" s="75" t="e">
        <v>#VALUE!</v>
      </c>
      <c r="C38" s="642">
        <v>33</v>
      </c>
      <c r="D38" s="619" t="str">
        <f>IFERROR(VLOOKUP(B38,選挙人情報!A:U,13,FALSE),"")</f>
        <v/>
      </c>
      <c r="E38" s="620" t="str">
        <f>IFERROR(VLOOKUP(B38,選挙人情報!A:T,20,FALSE),"")</f>
        <v/>
      </c>
      <c r="F38" s="621" t="str">
        <f>IFERROR(VLOOKUP(B38,選挙人情報!A:U,4,FALSE),"")</f>
        <v/>
      </c>
      <c r="G38" s="643"/>
    </row>
    <row r="39" spans="1:7" ht="37.5" customHeight="1">
      <c r="A39" s="74">
        <v>34</v>
      </c>
      <c r="B39" s="75" t="e">
        <v>#VALUE!</v>
      </c>
      <c r="C39" s="642">
        <v>34</v>
      </c>
      <c r="D39" s="619" t="str">
        <f>IFERROR(VLOOKUP(B39,選挙人情報!A:U,13,FALSE),"")</f>
        <v/>
      </c>
      <c r="E39" s="620" t="str">
        <f>IFERROR(VLOOKUP(B39,選挙人情報!A:T,20,FALSE),"")</f>
        <v/>
      </c>
      <c r="F39" s="621" t="str">
        <f>IFERROR(VLOOKUP(B39,選挙人情報!A:U,4,FALSE),"")</f>
        <v/>
      </c>
      <c r="G39" s="643"/>
    </row>
    <row r="40" spans="1:7" ht="37.5" customHeight="1" thickBot="1">
      <c r="A40" s="74">
        <v>35</v>
      </c>
      <c r="B40" s="75" t="e">
        <v>#VALUE!</v>
      </c>
      <c r="C40" s="644">
        <v>35</v>
      </c>
      <c r="D40" s="624" t="str">
        <f>IFERROR(VLOOKUP(B40,選挙人情報!A:U,13,FALSE),"")</f>
        <v/>
      </c>
      <c r="E40" s="625" t="str">
        <f>IFERROR(VLOOKUP(B40,選挙人情報!A:T,20,FALSE),"")</f>
        <v/>
      </c>
      <c r="F40" s="626" t="str">
        <f>IFERROR(VLOOKUP(B40,選挙人情報!A:U,4,FALSE),"")</f>
        <v/>
      </c>
      <c r="G40" s="645"/>
    </row>
    <row r="41" spans="1:7" ht="37.5" customHeight="1" thickTop="1">
      <c r="A41" s="74">
        <v>36</v>
      </c>
      <c r="B41" s="75" t="e">
        <v>#VALUE!</v>
      </c>
      <c r="C41" s="640">
        <v>36</v>
      </c>
      <c r="D41" s="629" t="str">
        <f>IFERROR(VLOOKUP(B41,選挙人情報!A:U,13,FALSE),"")</f>
        <v/>
      </c>
      <c r="E41" s="630" t="str">
        <f>IFERROR(VLOOKUP(B41,選挙人情報!A:T,20,FALSE),"")</f>
        <v/>
      </c>
      <c r="F41" s="631" t="str">
        <f>IFERROR(VLOOKUP(B41,選挙人情報!A:U,4,FALSE),"")</f>
        <v/>
      </c>
      <c r="G41" s="641"/>
    </row>
    <row r="42" spans="1:7" ht="37.5" customHeight="1">
      <c r="A42" s="74">
        <v>37</v>
      </c>
      <c r="B42" s="75" t="e">
        <v>#VALUE!</v>
      </c>
      <c r="C42" s="642">
        <v>37</v>
      </c>
      <c r="D42" s="619" t="str">
        <f>IFERROR(VLOOKUP(B42,選挙人情報!A:U,13,FALSE),"")</f>
        <v/>
      </c>
      <c r="E42" s="620" t="str">
        <f>IFERROR(VLOOKUP(B42,選挙人情報!A:T,20,FALSE),"")</f>
        <v/>
      </c>
      <c r="F42" s="621" t="str">
        <f>IFERROR(VLOOKUP(B42,選挙人情報!A:U,4,FALSE),"")</f>
        <v/>
      </c>
      <c r="G42" s="643"/>
    </row>
    <row r="43" spans="1:7" ht="37.5" customHeight="1">
      <c r="A43" s="74">
        <v>38</v>
      </c>
      <c r="B43" s="75" t="e">
        <v>#VALUE!</v>
      </c>
      <c r="C43" s="642">
        <v>38</v>
      </c>
      <c r="D43" s="619" t="str">
        <f>IFERROR(VLOOKUP(B43,選挙人情報!A:U,13,FALSE),"")</f>
        <v/>
      </c>
      <c r="E43" s="620" t="str">
        <f>IFERROR(VLOOKUP(B43,選挙人情報!A:T,20,FALSE),"")</f>
        <v/>
      </c>
      <c r="F43" s="621" t="str">
        <f>IFERROR(VLOOKUP(B43,選挙人情報!A:U,4,FALSE),"")</f>
        <v/>
      </c>
      <c r="G43" s="643"/>
    </row>
    <row r="44" spans="1:7" ht="37.5" customHeight="1">
      <c r="A44" s="74">
        <v>39</v>
      </c>
      <c r="B44" s="75" t="e">
        <v>#VALUE!</v>
      </c>
      <c r="C44" s="642">
        <v>39</v>
      </c>
      <c r="D44" s="619" t="str">
        <f>IFERROR(VLOOKUP(B44,選挙人情報!A:U,13,FALSE),"")</f>
        <v/>
      </c>
      <c r="E44" s="620" t="str">
        <f>IFERROR(VLOOKUP(B44,選挙人情報!A:T,20,FALSE),"")</f>
        <v/>
      </c>
      <c r="F44" s="621" t="str">
        <f>IFERROR(VLOOKUP(B44,選挙人情報!A:U,4,FALSE),"")</f>
        <v/>
      </c>
      <c r="G44" s="643"/>
    </row>
    <row r="45" spans="1:7" ht="37.5" customHeight="1" thickBot="1">
      <c r="A45" s="74">
        <v>40</v>
      </c>
      <c r="B45" s="75" t="e">
        <v>#VALUE!</v>
      </c>
      <c r="C45" s="646">
        <v>40</v>
      </c>
      <c r="D45" s="636" t="str">
        <f>IFERROR(VLOOKUP(B45,選挙人情報!A:U,13,FALSE),"")</f>
        <v/>
      </c>
      <c r="E45" s="637" t="str">
        <f>IFERROR(VLOOKUP(B45,選挙人情報!A:T,20,FALSE),"")</f>
        <v/>
      </c>
      <c r="F45" s="638" t="str">
        <f>IFERROR(VLOOKUP(B45,選挙人情報!A:U,4,FALSE),"")</f>
        <v/>
      </c>
      <c r="G45" s="647"/>
    </row>
    <row r="46" spans="1:7" ht="37.5" customHeight="1">
      <c r="A46" s="74">
        <v>41</v>
      </c>
      <c r="B46" s="75" t="e">
        <v>#VALUE!</v>
      </c>
      <c r="C46" s="640">
        <v>41</v>
      </c>
      <c r="D46" s="629" t="str">
        <f>IFERROR(VLOOKUP(B46,選挙人情報!A:U,13,FALSE),"")</f>
        <v/>
      </c>
      <c r="E46" s="630" t="str">
        <f>IFERROR(VLOOKUP(B46,選挙人情報!A:T,20,FALSE),"")</f>
        <v/>
      </c>
      <c r="F46" s="631" t="str">
        <f>IFERROR(VLOOKUP(B46,選挙人情報!A:U,4,FALSE),"")</f>
        <v/>
      </c>
      <c r="G46" s="641"/>
    </row>
    <row r="47" spans="1:7" ht="37.5" customHeight="1">
      <c r="A47" s="74">
        <v>42</v>
      </c>
      <c r="B47" s="75" t="e">
        <v>#VALUE!</v>
      </c>
      <c r="C47" s="642">
        <v>42</v>
      </c>
      <c r="D47" s="619" t="str">
        <f>IFERROR(VLOOKUP(B47,選挙人情報!A:U,13,FALSE),"")</f>
        <v/>
      </c>
      <c r="E47" s="620" t="str">
        <f>IFERROR(VLOOKUP(B47,選挙人情報!A:T,20,FALSE),"")</f>
        <v/>
      </c>
      <c r="F47" s="621" t="str">
        <f>IFERROR(VLOOKUP(B47,選挙人情報!A:U,4,FALSE),"")</f>
        <v/>
      </c>
      <c r="G47" s="643"/>
    </row>
    <row r="48" spans="1:7" ht="37.5" customHeight="1">
      <c r="A48" s="74">
        <v>43</v>
      </c>
      <c r="B48" s="75" t="e">
        <v>#VALUE!</v>
      </c>
      <c r="C48" s="642">
        <v>43</v>
      </c>
      <c r="D48" s="619" t="str">
        <f>IFERROR(VLOOKUP(B48,選挙人情報!A:U,13,FALSE),"")</f>
        <v/>
      </c>
      <c r="E48" s="620" t="str">
        <f>IFERROR(VLOOKUP(B48,選挙人情報!A:T,20,FALSE),"")</f>
        <v/>
      </c>
      <c r="F48" s="621" t="str">
        <f>IFERROR(VLOOKUP(B48,選挙人情報!A:U,4,FALSE),"")</f>
        <v/>
      </c>
      <c r="G48" s="643"/>
    </row>
    <row r="49" spans="1:7" ht="37.5" customHeight="1">
      <c r="A49" s="74">
        <v>44</v>
      </c>
      <c r="B49" s="75" t="e">
        <v>#VALUE!</v>
      </c>
      <c r="C49" s="642">
        <v>44</v>
      </c>
      <c r="D49" s="619" t="str">
        <f>IFERROR(VLOOKUP(B49,選挙人情報!A:U,13,FALSE),"")</f>
        <v/>
      </c>
      <c r="E49" s="620" t="str">
        <f>IFERROR(VLOOKUP(B49,選挙人情報!A:T,20,FALSE),"")</f>
        <v/>
      </c>
      <c r="F49" s="621" t="str">
        <f>IFERROR(VLOOKUP(B49,選挙人情報!A:U,4,FALSE),"")</f>
        <v/>
      </c>
      <c r="G49" s="643"/>
    </row>
    <row r="50" spans="1:7" ht="37.5" customHeight="1" thickBot="1">
      <c r="A50" s="74">
        <v>45</v>
      </c>
      <c r="B50" s="75" t="e">
        <v>#VALUE!</v>
      </c>
      <c r="C50" s="644">
        <v>45</v>
      </c>
      <c r="D50" s="624" t="str">
        <f>IFERROR(VLOOKUP(B50,選挙人情報!A:U,13,FALSE),"")</f>
        <v/>
      </c>
      <c r="E50" s="625" t="str">
        <f>IFERROR(VLOOKUP(B50,選挙人情報!A:T,20,FALSE),"")</f>
        <v/>
      </c>
      <c r="F50" s="626" t="str">
        <f>IFERROR(VLOOKUP(B50,選挙人情報!A:U,4,FALSE),"")</f>
        <v/>
      </c>
      <c r="G50" s="645"/>
    </row>
    <row r="51" spans="1:7" ht="37.5" customHeight="1" thickTop="1">
      <c r="A51" s="74">
        <v>46</v>
      </c>
      <c r="B51" s="75" t="e">
        <v>#VALUE!</v>
      </c>
      <c r="C51" s="640">
        <v>46</v>
      </c>
      <c r="D51" s="629" t="str">
        <f>IFERROR(VLOOKUP(B51,選挙人情報!A:U,13,FALSE),"")</f>
        <v/>
      </c>
      <c r="E51" s="630" t="str">
        <f>IFERROR(VLOOKUP(B51,選挙人情報!A:T,20,FALSE),"")</f>
        <v/>
      </c>
      <c r="F51" s="631" t="str">
        <f>IFERROR(VLOOKUP(B51,選挙人情報!A:U,4,FALSE),"")</f>
        <v/>
      </c>
      <c r="G51" s="641"/>
    </row>
    <row r="52" spans="1:7" ht="37.5" customHeight="1">
      <c r="A52" s="74">
        <v>47</v>
      </c>
      <c r="B52" s="75" t="e">
        <v>#VALUE!</v>
      </c>
      <c r="C52" s="642">
        <v>47</v>
      </c>
      <c r="D52" s="619" t="str">
        <f>IFERROR(VLOOKUP(B52,選挙人情報!A:U,13,FALSE),"")</f>
        <v/>
      </c>
      <c r="E52" s="620" t="str">
        <f>IFERROR(VLOOKUP(B52,選挙人情報!A:T,20,FALSE),"")</f>
        <v/>
      </c>
      <c r="F52" s="621" t="str">
        <f>IFERROR(VLOOKUP(B52,選挙人情報!A:U,4,FALSE),"")</f>
        <v/>
      </c>
      <c r="G52" s="643"/>
    </row>
    <row r="53" spans="1:7" ht="37.5" customHeight="1">
      <c r="A53" s="74">
        <v>48</v>
      </c>
      <c r="B53" s="75" t="e">
        <v>#VALUE!</v>
      </c>
      <c r="C53" s="642">
        <v>48</v>
      </c>
      <c r="D53" s="619" t="str">
        <f>IFERROR(VLOOKUP(B53,選挙人情報!A:U,13,FALSE),"")</f>
        <v/>
      </c>
      <c r="E53" s="620" t="str">
        <f>IFERROR(VLOOKUP(B53,選挙人情報!A:T,20,FALSE),"")</f>
        <v/>
      </c>
      <c r="F53" s="621" t="str">
        <f>IFERROR(VLOOKUP(B53,選挙人情報!A:U,4,FALSE),"")</f>
        <v/>
      </c>
      <c r="G53" s="643"/>
    </row>
    <row r="54" spans="1:7" ht="37.5" customHeight="1">
      <c r="A54" s="74">
        <v>49</v>
      </c>
      <c r="B54" s="75" t="e">
        <v>#VALUE!</v>
      </c>
      <c r="C54" s="642">
        <v>49</v>
      </c>
      <c r="D54" s="619" t="str">
        <f>IFERROR(VLOOKUP(B54,選挙人情報!A:U,13,FALSE),"")</f>
        <v/>
      </c>
      <c r="E54" s="620" t="str">
        <f>IFERROR(VLOOKUP(B54,選挙人情報!A:T,20,FALSE),"")</f>
        <v/>
      </c>
      <c r="F54" s="621" t="str">
        <f>IFERROR(VLOOKUP(B54,選挙人情報!A:U,4,FALSE),"")</f>
        <v/>
      </c>
      <c r="G54" s="643"/>
    </row>
    <row r="55" spans="1:7" ht="37.5" customHeight="1" thickBot="1">
      <c r="A55" s="74">
        <v>50</v>
      </c>
      <c r="B55" s="75" t="e">
        <v>#VALUE!</v>
      </c>
      <c r="C55" s="644">
        <v>50</v>
      </c>
      <c r="D55" s="624" t="str">
        <f>IFERROR(VLOOKUP(B55,選挙人情報!A:U,13,FALSE),"")</f>
        <v/>
      </c>
      <c r="E55" s="625" t="str">
        <f>IFERROR(VLOOKUP(B55,選挙人情報!A:T,20,FALSE),"")</f>
        <v/>
      </c>
      <c r="F55" s="626" t="str">
        <f>IFERROR(VLOOKUP(B55,選挙人情報!A:U,4,FALSE),"")</f>
        <v/>
      </c>
      <c r="G55" s="645"/>
    </row>
    <row r="56" spans="1:7" ht="37.5" customHeight="1" thickTop="1">
      <c r="A56" s="74">
        <v>51</v>
      </c>
      <c r="B56" s="75" t="e">
        <v>#VALUE!</v>
      </c>
      <c r="C56" s="640">
        <v>51</v>
      </c>
      <c r="D56" s="629" t="str">
        <f>IFERROR(VLOOKUP(B56,選挙人情報!A:U,13,FALSE),"")</f>
        <v/>
      </c>
      <c r="E56" s="630" t="str">
        <f>IFERROR(VLOOKUP(B56,選挙人情報!A:T,20,FALSE),"")</f>
        <v/>
      </c>
      <c r="F56" s="631" t="str">
        <f>IFERROR(VLOOKUP(B56,選挙人情報!A:U,4,FALSE),"")</f>
        <v/>
      </c>
      <c r="G56" s="641"/>
    </row>
    <row r="57" spans="1:7" ht="37.5" customHeight="1">
      <c r="A57" s="74">
        <v>52</v>
      </c>
      <c r="B57" s="75" t="e">
        <v>#VALUE!</v>
      </c>
      <c r="C57" s="642">
        <v>52</v>
      </c>
      <c r="D57" s="619" t="str">
        <f>IFERROR(VLOOKUP(B57,選挙人情報!A:U,13,FALSE),"")</f>
        <v/>
      </c>
      <c r="E57" s="620" t="str">
        <f>IFERROR(VLOOKUP(B57,選挙人情報!A:T,20,FALSE),"")</f>
        <v/>
      </c>
      <c r="F57" s="621" t="str">
        <f>IFERROR(VLOOKUP(B57,選挙人情報!A:U,4,FALSE),"")</f>
        <v/>
      </c>
      <c r="G57" s="643"/>
    </row>
    <row r="58" spans="1:7" ht="37.5" customHeight="1">
      <c r="A58" s="74">
        <v>53</v>
      </c>
      <c r="B58" s="75" t="e">
        <v>#VALUE!</v>
      </c>
      <c r="C58" s="642">
        <v>53</v>
      </c>
      <c r="D58" s="619" t="str">
        <f>IFERROR(VLOOKUP(B58,選挙人情報!A:U,13,FALSE),"")</f>
        <v/>
      </c>
      <c r="E58" s="620" t="str">
        <f>IFERROR(VLOOKUP(B58,選挙人情報!A:T,20,FALSE),"")</f>
        <v/>
      </c>
      <c r="F58" s="621" t="str">
        <f>IFERROR(VLOOKUP(B58,選挙人情報!A:U,4,FALSE),"")</f>
        <v/>
      </c>
      <c r="G58" s="643"/>
    </row>
    <row r="59" spans="1:7" ht="37.5" customHeight="1">
      <c r="A59" s="74">
        <v>54</v>
      </c>
      <c r="B59" s="75" t="e">
        <v>#VALUE!</v>
      </c>
      <c r="C59" s="642">
        <v>54</v>
      </c>
      <c r="D59" s="619" t="str">
        <f>IFERROR(VLOOKUP(B59,選挙人情報!A:U,13,FALSE),"")</f>
        <v/>
      </c>
      <c r="E59" s="620" t="str">
        <f>IFERROR(VLOOKUP(B59,選挙人情報!A:T,20,FALSE),"")</f>
        <v/>
      </c>
      <c r="F59" s="621" t="str">
        <f>IFERROR(VLOOKUP(B59,選挙人情報!A:U,4,FALSE),"")</f>
        <v/>
      </c>
      <c r="G59" s="643"/>
    </row>
    <row r="60" spans="1:7" ht="37.5" customHeight="1" thickBot="1">
      <c r="A60" s="74">
        <v>55</v>
      </c>
      <c r="B60" s="75" t="e">
        <v>#VALUE!</v>
      </c>
      <c r="C60" s="644">
        <v>55</v>
      </c>
      <c r="D60" s="624" t="str">
        <f>IFERROR(VLOOKUP(B60,選挙人情報!A:U,13,FALSE),"")</f>
        <v/>
      </c>
      <c r="E60" s="625" t="str">
        <f>IFERROR(VLOOKUP(B60,選挙人情報!A:T,20,FALSE),"")</f>
        <v/>
      </c>
      <c r="F60" s="626" t="str">
        <f>IFERROR(VLOOKUP(B60,選挙人情報!A:U,4,FALSE),"")</f>
        <v/>
      </c>
      <c r="G60" s="645"/>
    </row>
    <row r="61" spans="1:7" ht="37.5" customHeight="1" thickTop="1">
      <c r="A61" s="74">
        <v>56</v>
      </c>
      <c r="B61" s="75" t="e">
        <v>#VALUE!</v>
      </c>
      <c r="C61" s="640">
        <v>56</v>
      </c>
      <c r="D61" s="629" t="str">
        <f>IFERROR(VLOOKUP(B61,選挙人情報!A:U,13,FALSE),"")</f>
        <v/>
      </c>
      <c r="E61" s="630" t="str">
        <f>IFERROR(VLOOKUP(B61,選挙人情報!A:T,20,FALSE),"")</f>
        <v/>
      </c>
      <c r="F61" s="631" t="str">
        <f>IFERROR(VLOOKUP(B61,選挙人情報!A:U,4,FALSE),"")</f>
        <v/>
      </c>
      <c r="G61" s="641"/>
    </row>
    <row r="62" spans="1:7" ht="37.5" customHeight="1">
      <c r="A62" s="74">
        <v>57</v>
      </c>
      <c r="B62" s="75" t="e">
        <v>#VALUE!</v>
      </c>
      <c r="C62" s="642">
        <v>57</v>
      </c>
      <c r="D62" s="619" t="str">
        <f>IFERROR(VLOOKUP(B62,選挙人情報!A:U,13,FALSE),"")</f>
        <v/>
      </c>
      <c r="E62" s="620" t="str">
        <f>IFERROR(VLOOKUP(B62,選挙人情報!A:T,20,FALSE),"")</f>
        <v/>
      </c>
      <c r="F62" s="621" t="str">
        <f>IFERROR(VLOOKUP(B62,選挙人情報!A:U,4,FALSE),"")</f>
        <v/>
      </c>
      <c r="G62" s="643"/>
    </row>
    <row r="63" spans="1:7" ht="37.5" customHeight="1">
      <c r="A63" s="74">
        <v>58</v>
      </c>
      <c r="B63" s="75" t="e">
        <v>#VALUE!</v>
      </c>
      <c r="C63" s="642">
        <v>58</v>
      </c>
      <c r="D63" s="619" t="str">
        <f>IFERROR(VLOOKUP(B63,選挙人情報!A:U,13,FALSE),"")</f>
        <v/>
      </c>
      <c r="E63" s="620" t="str">
        <f>IFERROR(VLOOKUP(B63,選挙人情報!A:T,20,FALSE),"")</f>
        <v/>
      </c>
      <c r="F63" s="621" t="str">
        <f>IFERROR(VLOOKUP(B63,選挙人情報!A:U,4,FALSE),"")</f>
        <v/>
      </c>
      <c r="G63" s="643"/>
    </row>
    <row r="64" spans="1:7" ht="37.5" customHeight="1">
      <c r="A64" s="74">
        <v>59</v>
      </c>
      <c r="B64" s="75" t="e">
        <v>#VALUE!</v>
      </c>
      <c r="C64" s="642">
        <v>59</v>
      </c>
      <c r="D64" s="619" t="str">
        <f>IFERROR(VLOOKUP(B64,選挙人情報!A:U,13,FALSE),"")</f>
        <v/>
      </c>
      <c r="E64" s="620" t="str">
        <f>IFERROR(VLOOKUP(B64,選挙人情報!A:T,20,FALSE),"")</f>
        <v/>
      </c>
      <c r="F64" s="621" t="str">
        <f>IFERROR(VLOOKUP(B64,選挙人情報!A:U,4,FALSE),"")</f>
        <v/>
      </c>
      <c r="G64" s="643"/>
    </row>
    <row r="65" spans="1:7" ht="37.5" customHeight="1" thickBot="1">
      <c r="A65" s="74">
        <v>60</v>
      </c>
      <c r="B65" s="75" t="e">
        <v>#VALUE!</v>
      </c>
      <c r="C65" s="646">
        <v>60</v>
      </c>
      <c r="D65" s="636" t="str">
        <f>IFERROR(VLOOKUP(B65,選挙人情報!A:U,13,FALSE),"")</f>
        <v/>
      </c>
      <c r="E65" s="637" t="str">
        <f>IFERROR(VLOOKUP(B65,選挙人情報!A:T,20,FALSE),"")</f>
        <v/>
      </c>
      <c r="F65" s="638" t="str">
        <f>IFERROR(VLOOKUP(B65,選挙人情報!A:U,4,FALSE),"")</f>
        <v/>
      </c>
      <c r="G65" s="647"/>
    </row>
    <row r="66" spans="1:7" ht="37.5" customHeight="1">
      <c r="A66" s="74">
        <v>61</v>
      </c>
      <c r="B66" s="75" t="e">
        <v>#VALUE!</v>
      </c>
      <c r="C66" s="640">
        <v>61</v>
      </c>
      <c r="D66" s="629" t="str">
        <f>IFERROR(VLOOKUP(B66,選挙人情報!A:U,13,FALSE),"")</f>
        <v/>
      </c>
      <c r="E66" s="630" t="str">
        <f>IFERROR(VLOOKUP(B66,選挙人情報!A:T,20,FALSE),"")</f>
        <v/>
      </c>
      <c r="F66" s="631" t="str">
        <f>IFERROR(VLOOKUP(B66,選挙人情報!A:U,4,FALSE),"")</f>
        <v/>
      </c>
      <c r="G66" s="641"/>
    </row>
    <row r="67" spans="1:7" ht="37.5" customHeight="1">
      <c r="A67" s="74">
        <v>62</v>
      </c>
      <c r="B67" s="75" t="e">
        <v>#VALUE!</v>
      </c>
      <c r="C67" s="642">
        <v>62</v>
      </c>
      <c r="D67" s="619" t="str">
        <f>IFERROR(VLOOKUP(B67,選挙人情報!A:U,13,FALSE),"")</f>
        <v/>
      </c>
      <c r="E67" s="620" t="str">
        <f>IFERROR(VLOOKUP(B67,選挙人情報!A:T,20,FALSE),"")</f>
        <v/>
      </c>
      <c r="F67" s="621" t="str">
        <f>IFERROR(VLOOKUP(B67,選挙人情報!A:U,4,FALSE),"")</f>
        <v/>
      </c>
      <c r="G67" s="643"/>
    </row>
    <row r="68" spans="1:7" ht="37.5" customHeight="1">
      <c r="A68" s="74">
        <v>63</v>
      </c>
      <c r="B68" s="75" t="e">
        <v>#VALUE!</v>
      </c>
      <c r="C68" s="642">
        <v>63</v>
      </c>
      <c r="D68" s="619" t="str">
        <f>IFERROR(VLOOKUP(B68,選挙人情報!A:U,13,FALSE),"")</f>
        <v/>
      </c>
      <c r="E68" s="620" t="str">
        <f>IFERROR(VLOOKUP(B68,選挙人情報!A:T,20,FALSE),"")</f>
        <v/>
      </c>
      <c r="F68" s="621" t="str">
        <f>IFERROR(VLOOKUP(B68,選挙人情報!A:U,4,FALSE),"")</f>
        <v/>
      </c>
      <c r="G68" s="643"/>
    </row>
    <row r="69" spans="1:7" ht="37.5" customHeight="1">
      <c r="A69" s="74">
        <v>64</v>
      </c>
      <c r="B69" s="75" t="e">
        <v>#VALUE!</v>
      </c>
      <c r="C69" s="642">
        <v>64</v>
      </c>
      <c r="D69" s="619" t="str">
        <f>IFERROR(VLOOKUP(B69,選挙人情報!A:U,13,FALSE),"")</f>
        <v/>
      </c>
      <c r="E69" s="620" t="str">
        <f>IFERROR(VLOOKUP(B69,選挙人情報!A:T,20,FALSE),"")</f>
        <v/>
      </c>
      <c r="F69" s="621" t="str">
        <f>IFERROR(VLOOKUP(B69,選挙人情報!A:U,4,FALSE),"")</f>
        <v/>
      </c>
      <c r="G69" s="643"/>
    </row>
    <row r="70" spans="1:7" ht="37.5" customHeight="1" thickBot="1">
      <c r="A70" s="74">
        <v>65</v>
      </c>
      <c r="B70" s="75" t="e">
        <v>#VALUE!</v>
      </c>
      <c r="C70" s="644">
        <v>65</v>
      </c>
      <c r="D70" s="624" t="str">
        <f>IFERROR(VLOOKUP(B70,選挙人情報!A:U,13,FALSE),"")</f>
        <v/>
      </c>
      <c r="E70" s="625" t="str">
        <f>IFERROR(VLOOKUP(B70,選挙人情報!A:T,20,FALSE),"")</f>
        <v/>
      </c>
      <c r="F70" s="626" t="str">
        <f>IFERROR(VLOOKUP(B70,選挙人情報!A:U,4,FALSE),"")</f>
        <v/>
      </c>
      <c r="G70" s="645"/>
    </row>
    <row r="71" spans="1:7" ht="37.5" customHeight="1" thickTop="1">
      <c r="A71" s="74">
        <v>66</v>
      </c>
      <c r="B71" s="75" t="e">
        <v>#VALUE!</v>
      </c>
      <c r="C71" s="640">
        <v>66</v>
      </c>
      <c r="D71" s="629" t="str">
        <f>IFERROR(VLOOKUP(B71,選挙人情報!A:U,13,FALSE),"")</f>
        <v/>
      </c>
      <c r="E71" s="630" t="str">
        <f>IFERROR(VLOOKUP(B71,選挙人情報!A:T,20,FALSE),"")</f>
        <v/>
      </c>
      <c r="F71" s="631" t="str">
        <f>IFERROR(VLOOKUP(B71,選挙人情報!A:U,4,FALSE),"")</f>
        <v/>
      </c>
      <c r="G71" s="641"/>
    </row>
    <row r="72" spans="1:7" ht="37.5" customHeight="1">
      <c r="A72" s="74">
        <v>67</v>
      </c>
      <c r="B72" s="75" t="e">
        <v>#VALUE!</v>
      </c>
      <c r="C72" s="642">
        <v>67</v>
      </c>
      <c r="D72" s="619" t="str">
        <f>IFERROR(VLOOKUP(B72,選挙人情報!A:U,13,FALSE),"")</f>
        <v/>
      </c>
      <c r="E72" s="620" t="str">
        <f>IFERROR(VLOOKUP(B72,選挙人情報!A:T,20,FALSE),"")</f>
        <v/>
      </c>
      <c r="F72" s="621" t="str">
        <f>IFERROR(VLOOKUP(B72,選挙人情報!A:U,4,FALSE),"")</f>
        <v/>
      </c>
      <c r="G72" s="643"/>
    </row>
    <row r="73" spans="1:7" ht="37.5" customHeight="1">
      <c r="A73" s="74">
        <v>68</v>
      </c>
      <c r="B73" s="75" t="e">
        <v>#VALUE!</v>
      </c>
      <c r="C73" s="642">
        <v>68</v>
      </c>
      <c r="D73" s="619" t="str">
        <f>IFERROR(VLOOKUP(B73,選挙人情報!A:U,13,FALSE),"")</f>
        <v/>
      </c>
      <c r="E73" s="620" t="str">
        <f>IFERROR(VLOOKUP(B73,選挙人情報!A:T,20,FALSE),"")</f>
        <v/>
      </c>
      <c r="F73" s="621" t="str">
        <f>IFERROR(VLOOKUP(B73,選挙人情報!A:U,4,FALSE),"")</f>
        <v/>
      </c>
      <c r="G73" s="643"/>
    </row>
    <row r="74" spans="1:7" ht="37.5" customHeight="1">
      <c r="A74" s="74">
        <v>69</v>
      </c>
      <c r="B74" s="75" t="e">
        <v>#VALUE!</v>
      </c>
      <c r="C74" s="642">
        <v>69</v>
      </c>
      <c r="D74" s="619" t="str">
        <f>IFERROR(VLOOKUP(B74,選挙人情報!A:U,13,FALSE),"")</f>
        <v/>
      </c>
      <c r="E74" s="620" t="str">
        <f>IFERROR(VLOOKUP(B74,選挙人情報!A:T,20,FALSE),"")</f>
        <v/>
      </c>
      <c r="F74" s="621" t="str">
        <f>IFERROR(VLOOKUP(B74,選挙人情報!A:U,4,FALSE),"")</f>
        <v/>
      </c>
      <c r="G74" s="643"/>
    </row>
    <row r="75" spans="1:7" ht="37.5" customHeight="1" thickBot="1">
      <c r="A75" s="74">
        <v>70</v>
      </c>
      <c r="B75" s="75" t="e">
        <v>#VALUE!</v>
      </c>
      <c r="C75" s="644">
        <v>70</v>
      </c>
      <c r="D75" s="624" t="str">
        <f>IFERROR(VLOOKUP(B75,選挙人情報!A:U,13,FALSE),"")</f>
        <v/>
      </c>
      <c r="E75" s="625" t="str">
        <f>IFERROR(VLOOKUP(B75,選挙人情報!A:T,20,FALSE),"")</f>
        <v/>
      </c>
      <c r="F75" s="626" t="str">
        <f>IFERROR(VLOOKUP(B75,選挙人情報!A:U,4,FALSE),"")</f>
        <v/>
      </c>
      <c r="G75" s="645"/>
    </row>
    <row r="76" spans="1:7" ht="37.5" customHeight="1" thickTop="1">
      <c r="A76" s="74">
        <v>71</v>
      </c>
      <c r="B76" s="75" t="e">
        <v>#VALUE!</v>
      </c>
      <c r="C76" s="640">
        <v>71</v>
      </c>
      <c r="D76" s="629" t="str">
        <f>IFERROR(VLOOKUP(B76,選挙人情報!A:U,13,FALSE),"")</f>
        <v/>
      </c>
      <c r="E76" s="630" t="str">
        <f>IFERROR(VLOOKUP(B76,選挙人情報!A:T,20,FALSE),"")</f>
        <v/>
      </c>
      <c r="F76" s="631" t="str">
        <f>IFERROR(VLOOKUP(B76,選挙人情報!A:U,4,FALSE),"")</f>
        <v/>
      </c>
      <c r="G76" s="641"/>
    </row>
    <row r="77" spans="1:7" ht="37.5" customHeight="1">
      <c r="A77" s="74">
        <v>72</v>
      </c>
      <c r="B77" s="75" t="e">
        <v>#VALUE!</v>
      </c>
      <c r="C77" s="642">
        <v>72</v>
      </c>
      <c r="D77" s="619" t="str">
        <f>IFERROR(VLOOKUP(B77,選挙人情報!A:U,13,FALSE),"")</f>
        <v/>
      </c>
      <c r="E77" s="620" t="str">
        <f>IFERROR(VLOOKUP(B77,選挙人情報!A:T,20,FALSE),"")</f>
        <v/>
      </c>
      <c r="F77" s="621" t="str">
        <f>IFERROR(VLOOKUP(B77,選挙人情報!A:U,4,FALSE),"")</f>
        <v/>
      </c>
      <c r="G77" s="643"/>
    </row>
    <row r="78" spans="1:7" ht="37.5" customHeight="1">
      <c r="A78" s="74">
        <v>73</v>
      </c>
      <c r="B78" s="75" t="e">
        <v>#VALUE!</v>
      </c>
      <c r="C78" s="642">
        <v>73</v>
      </c>
      <c r="D78" s="619" t="str">
        <f>IFERROR(VLOOKUP(B78,選挙人情報!A:U,13,FALSE),"")</f>
        <v/>
      </c>
      <c r="E78" s="620" t="str">
        <f>IFERROR(VLOOKUP(B78,選挙人情報!A:T,20,FALSE),"")</f>
        <v/>
      </c>
      <c r="F78" s="621" t="str">
        <f>IFERROR(VLOOKUP(B78,選挙人情報!A:U,4,FALSE),"")</f>
        <v/>
      </c>
      <c r="G78" s="643"/>
    </row>
    <row r="79" spans="1:7" ht="37.5" customHeight="1">
      <c r="A79" s="74">
        <v>74</v>
      </c>
      <c r="B79" s="75" t="e">
        <v>#VALUE!</v>
      </c>
      <c r="C79" s="642">
        <v>74</v>
      </c>
      <c r="D79" s="619" t="str">
        <f>IFERROR(VLOOKUP(B79,選挙人情報!A:U,13,FALSE),"")</f>
        <v/>
      </c>
      <c r="E79" s="620" t="str">
        <f>IFERROR(VLOOKUP(B79,選挙人情報!A:T,20,FALSE),"")</f>
        <v/>
      </c>
      <c r="F79" s="621" t="str">
        <f>IFERROR(VLOOKUP(B79,選挙人情報!A:U,4,FALSE),"")</f>
        <v/>
      </c>
      <c r="G79" s="643"/>
    </row>
    <row r="80" spans="1:7" ht="37.5" customHeight="1" thickBot="1">
      <c r="A80" s="74">
        <v>75</v>
      </c>
      <c r="B80" s="75" t="e">
        <v>#VALUE!</v>
      </c>
      <c r="C80" s="644">
        <v>75</v>
      </c>
      <c r="D80" s="624" t="str">
        <f>IFERROR(VLOOKUP(B80,選挙人情報!A:U,13,FALSE),"")</f>
        <v/>
      </c>
      <c r="E80" s="625" t="str">
        <f>IFERROR(VLOOKUP(B80,選挙人情報!A:T,20,FALSE),"")</f>
        <v/>
      </c>
      <c r="F80" s="626" t="str">
        <f>IFERROR(VLOOKUP(B80,選挙人情報!A:U,4,FALSE),"")</f>
        <v/>
      </c>
      <c r="G80" s="645"/>
    </row>
    <row r="81" spans="1:7" ht="37.5" customHeight="1" thickTop="1">
      <c r="A81" s="74">
        <v>76</v>
      </c>
      <c r="B81" s="75" t="e">
        <v>#VALUE!</v>
      </c>
      <c r="C81" s="640">
        <v>76</v>
      </c>
      <c r="D81" s="629" t="str">
        <f>IFERROR(VLOOKUP(B81,選挙人情報!A:U,13,FALSE),"")</f>
        <v/>
      </c>
      <c r="E81" s="630" t="str">
        <f>IFERROR(VLOOKUP(B81,選挙人情報!A:T,20,FALSE),"")</f>
        <v/>
      </c>
      <c r="F81" s="631" t="str">
        <f>IFERROR(VLOOKUP(B81,選挙人情報!A:U,4,FALSE),"")</f>
        <v/>
      </c>
      <c r="G81" s="641"/>
    </row>
    <row r="82" spans="1:7" ht="37.5" customHeight="1">
      <c r="A82" s="74">
        <v>77</v>
      </c>
      <c r="B82" s="75" t="e">
        <v>#VALUE!</v>
      </c>
      <c r="C82" s="642">
        <v>77</v>
      </c>
      <c r="D82" s="619" t="str">
        <f>IFERROR(VLOOKUP(B82,選挙人情報!A:U,13,FALSE),"")</f>
        <v/>
      </c>
      <c r="E82" s="620" t="str">
        <f>IFERROR(VLOOKUP(B82,選挙人情報!A:T,20,FALSE),"")</f>
        <v/>
      </c>
      <c r="F82" s="621" t="str">
        <f>IFERROR(VLOOKUP(B82,選挙人情報!A:U,4,FALSE),"")</f>
        <v/>
      </c>
      <c r="G82" s="643"/>
    </row>
    <row r="83" spans="1:7" ht="37.5" customHeight="1">
      <c r="A83" s="74">
        <v>78</v>
      </c>
      <c r="B83" s="75" t="e">
        <v>#VALUE!</v>
      </c>
      <c r="C83" s="642">
        <v>78</v>
      </c>
      <c r="D83" s="619" t="str">
        <f>IFERROR(VLOOKUP(B83,選挙人情報!A:U,13,FALSE),"")</f>
        <v/>
      </c>
      <c r="E83" s="620" t="str">
        <f>IFERROR(VLOOKUP(B83,選挙人情報!A:T,20,FALSE),"")</f>
        <v/>
      </c>
      <c r="F83" s="621" t="str">
        <f>IFERROR(VLOOKUP(B83,選挙人情報!A:U,4,FALSE),"")</f>
        <v/>
      </c>
      <c r="G83" s="643"/>
    </row>
    <row r="84" spans="1:7" ht="37.5" customHeight="1">
      <c r="A84" s="74">
        <v>79</v>
      </c>
      <c r="B84" s="75" t="e">
        <v>#VALUE!</v>
      </c>
      <c r="C84" s="642">
        <v>79</v>
      </c>
      <c r="D84" s="619" t="str">
        <f>IFERROR(VLOOKUP(B84,選挙人情報!A:U,13,FALSE),"")</f>
        <v/>
      </c>
      <c r="E84" s="620" t="str">
        <f>IFERROR(VLOOKUP(B84,選挙人情報!A:T,20,FALSE),"")</f>
        <v/>
      </c>
      <c r="F84" s="621" t="str">
        <f>IFERROR(VLOOKUP(B84,選挙人情報!A:U,4,FALSE),"")</f>
        <v/>
      </c>
      <c r="G84" s="643"/>
    </row>
    <row r="85" spans="1:7" ht="37.5" customHeight="1" thickBot="1">
      <c r="A85" s="74">
        <v>80</v>
      </c>
      <c r="B85" s="75" t="e">
        <v>#VALUE!</v>
      </c>
      <c r="C85" s="646">
        <v>80</v>
      </c>
      <c r="D85" s="636" t="str">
        <f>IFERROR(VLOOKUP(B85,選挙人情報!A:U,13,FALSE),"")</f>
        <v/>
      </c>
      <c r="E85" s="637" t="str">
        <f>IFERROR(VLOOKUP(B85,選挙人情報!A:T,20,FALSE),"")</f>
        <v/>
      </c>
      <c r="F85" s="638" t="str">
        <f>IFERROR(VLOOKUP(B85,選挙人情報!A:U,4,FALSE),"")</f>
        <v/>
      </c>
      <c r="G85" s="647"/>
    </row>
    <row r="86" spans="1:7" ht="37.5" customHeight="1">
      <c r="A86" s="74">
        <v>81</v>
      </c>
      <c r="B86" s="75" t="e">
        <v>#VALUE!</v>
      </c>
      <c r="C86" s="640">
        <v>81</v>
      </c>
      <c r="D86" s="629" t="str">
        <f>IFERROR(VLOOKUP(B86,選挙人情報!A:U,13,FALSE),"")</f>
        <v/>
      </c>
      <c r="E86" s="630" t="str">
        <f>IFERROR(VLOOKUP(B86,選挙人情報!A:T,20,FALSE),"")</f>
        <v/>
      </c>
      <c r="F86" s="631" t="str">
        <f>IFERROR(VLOOKUP(B86,選挙人情報!A:U,4,FALSE),"")</f>
        <v/>
      </c>
      <c r="G86" s="641"/>
    </row>
    <row r="87" spans="1:7" ht="37.5" customHeight="1">
      <c r="A87" s="74">
        <v>82</v>
      </c>
      <c r="B87" s="75" t="e">
        <v>#VALUE!</v>
      </c>
      <c r="C87" s="642">
        <v>82</v>
      </c>
      <c r="D87" s="619" t="str">
        <f>IFERROR(VLOOKUP(B87,選挙人情報!A:U,13,FALSE),"")</f>
        <v/>
      </c>
      <c r="E87" s="620" t="str">
        <f>IFERROR(VLOOKUP(B87,選挙人情報!A:T,20,FALSE),"")</f>
        <v/>
      </c>
      <c r="F87" s="621" t="str">
        <f>IFERROR(VLOOKUP(B87,選挙人情報!A:U,4,FALSE),"")</f>
        <v/>
      </c>
      <c r="G87" s="643"/>
    </row>
    <row r="88" spans="1:7" ht="37.5" customHeight="1">
      <c r="A88" s="74">
        <v>83</v>
      </c>
      <c r="B88" s="75" t="e">
        <v>#VALUE!</v>
      </c>
      <c r="C88" s="642">
        <v>83</v>
      </c>
      <c r="D88" s="619" t="str">
        <f>IFERROR(VLOOKUP(B88,選挙人情報!A:U,13,FALSE),"")</f>
        <v/>
      </c>
      <c r="E88" s="620" t="str">
        <f>IFERROR(VLOOKUP(B88,選挙人情報!A:T,20,FALSE),"")</f>
        <v/>
      </c>
      <c r="F88" s="621" t="str">
        <f>IFERROR(VLOOKUP(B88,選挙人情報!A:U,4,FALSE),"")</f>
        <v/>
      </c>
      <c r="G88" s="643"/>
    </row>
    <row r="89" spans="1:7" ht="37.5" customHeight="1">
      <c r="A89" s="74">
        <v>84</v>
      </c>
      <c r="B89" s="75" t="e">
        <v>#VALUE!</v>
      </c>
      <c r="C89" s="642">
        <v>84</v>
      </c>
      <c r="D89" s="619" t="str">
        <f>IFERROR(VLOOKUP(B89,選挙人情報!A:U,13,FALSE),"")</f>
        <v/>
      </c>
      <c r="E89" s="620" t="str">
        <f>IFERROR(VLOOKUP(B89,選挙人情報!A:T,20,FALSE),"")</f>
        <v/>
      </c>
      <c r="F89" s="621" t="str">
        <f>IFERROR(VLOOKUP(B89,選挙人情報!A:U,4,FALSE),"")</f>
        <v/>
      </c>
      <c r="G89" s="643"/>
    </row>
    <row r="90" spans="1:7" ht="37.5" customHeight="1" thickBot="1">
      <c r="A90" s="74">
        <v>85</v>
      </c>
      <c r="B90" s="75" t="e">
        <v>#VALUE!</v>
      </c>
      <c r="C90" s="644">
        <v>85</v>
      </c>
      <c r="D90" s="624" t="str">
        <f>IFERROR(VLOOKUP(B90,選挙人情報!A:U,13,FALSE),"")</f>
        <v/>
      </c>
      <c r="E90" s="625" t="str">
        <f>IFERROR(VLOOKUP(B90,選挙人情報!A:T,20,FALSE),"")</f>
        <v/>
      </c>
      <c r="F90" s="626" t="str">
        <f>IFERROR(VLOOKUP(B90,選挙人情報!A:U,4,FALSE),"")</f>
        <v/>
      </c>
      <c r="G90" s="645"/>
    </row>
    <row r="91" spans="1:7" ht="37.5" customHeight="1" thickTop="1">
      <c r="A91" s="74">
        <v>86</v>
      </c>
      <c r="B91" s="75" t="e">
        <v>#VALUE!</v>
      </c>
      <c r="C91" s="640">
        <v>86</v>
      </c>
      <c r="D91" s="629" t="str">
        <f>IFERROR(VLOOKUP(B91,選挙人情報!A:U,13,FALSE),"")</f>
        <v/>
      </c>
      <c r="E91" s="630" t="str">
        <f>IFERROR(VLOOKUP(B91,選挙人情報!A:T,20,FALSE),"")</f>
        <v/>
      </c>
      <c r="F91" s="631" t="str">
        <f>IFERROR(VLOOKUP(B91,選挙人情報!A:U,4,FALSE),"")</f>
        <v/>
      </c>
      <c r="G91" s="641"/>
    </row>
    <row r="92" spans="1:7" ht="37.5" customHeight="1">
      <c r="A92" s="74">
        <v>87</v>
      </c>
      <c r="B92" s="75" t="e">
        <v>#VALUE!</v>
      </c>
      <c r="C92" s="642">
        <v>87</v>
      </c>
      <c r="D92" s="619" t="str">
        <f>IFERROR(VLOOKUP(B92,選挙人情報!A:U,13,FALSE),"")</f>
        <v/>
      </c>
      <c r="E92" s="620" t="str">
        <f>IFERROR(VLOOKUP(B92,選挙人情報!A:T,20,FALSE),"")</f>
        <v/>
      </c>
      <c r="F92" s="621" t="str">
        <f>IFERROR(VLOOKUP(B92,選挙人情報!A:U,4,FALSE),"")</f>
        <v/>
      </c>
      <c r="G92" s="643"/>
    </row>
    <row r="93" spans="1:7" ht="37.5" customHeight="1">
      <c r="A93" s="74">
        <v>88</v>
      </c>
      <c r="B93" s="75" t="e">
        <v>#VALUE!</v>
      </c>
      <c r="C93" s="642">
        <v>88</v>
      </c>
      <c r="D93" s="619" t="str">
        <f>IFERROR(VLOOKUP(B93,選挙人情報!A:U,13,FALSE),"")</f>
        <v/>
      </c>
      <c r="E93" s="620" t="str">
        <f>IFERROR(VLOOKUP(B93,選挙人情報!A:T,20,FALSE),"")</f>
        <v/>
      </c>
      <c r="F93" s="621" t="str">
        <f>IFERROR(VLOOKUP(B93,選挙人情報!A:U,4,FALSE),"")</f>
        <v/>
      </c>
      <c r="G93" s="643"/>
    </row>
    <row r="94" spans="1:7" ht="37.5" customHeight="1">
      <c r="A94" s="74">
        <v>89</v>
      </c>
      <c r="B94" s="75" t="e">
        <v>#VALUE!</v>
      </c>
      <c r="C94" s="642">
        <v>89</v>
      </c>
      <c r="D94" s="619" t="str">
        <f>IFERROR(VLOOKUP(B94,選挙人情報!A:U,13,FALSE),"")</f>
        <v/>
      </c>
      <c r="E94" s="620" t="str">
        <f>IFERROR(VLOOKUP(B94,選挙人情報!A:T,20,FALSE),"")</f>
        <v/>
      </c>
      <c r="F94" s="621" t="str">
        <f>IFERROR(VLOOKUP(B94,選挙人情報!A:U,4,FALSE),"")</f>
        <v/>
      </c>
      <c r="G94" s="643"/>
    </row>
    <row r="95" spans="1:7" ht="37.5" customHeight="1" thickBot="1">
      <c r="A95" s="74">
        <v>90</v>
      </c>
      <c r="B95" s="75" t="e">
        <v>#VALUE!</v>
      </c>
      <c r="C95" s="644">
        <v>90</v>
      </c>
      <c r="D95" s="624" t="str">
        <f>IFERROR(VLOOKUP(B95,選挙人情報!A:U,13,FALSE),"")</f>
        <v/>
      </c>
      <c r="E95" s="625" t="str">
        <f>IFERROR(VLOOKUP(B95,選挙人情報!A:T,20,FALSE),"")</f>
        <v/>
      </c>
      <c r="F95" s="626" t="str">
        <f>IFERROR(VLOOKUP(B95,選挙人情報!A:U,4,FALSE),"")</f>
        <v/>
      </c>
      <c r="G95" s="645"/>
    </row>
    <row r="96" spans="1:7" ht="37.5" customHeight="1" thickTop="1">
      <c r="A96" s="74">
        <v>91</v>
      </c>
      <c r="B96" s="75" t="e">
        <v>#VALUE!</v>
      </c>
      <c r="C96" s="640">
        <v>91</v>
      </c>
      <c r="D96" s="629" t="str">
        <f>IFERROR(VLOOKUP(B96,選挙人情報!A:U,13,FALSE),"")</f>
        <v/>
      </c>
      <c r="E96" s="630" t="str">
        <f>IFERROR(VLOOKUP(B96,選挙人情報!A:T,20,FALSE),"")</f>
        <v/>
      </c>
      <c r="F96" s="631" t="str">
        <f>IFERROR(VLOOKUP(B96,選挙人情報!A:U,4,FALSE),"")</f>
        <v/>
      </c>
      <c r="G96" s="641"/>
    </row>
    <row r="97" spans="1:7" ht="37.5" customHeight="1">
      <c r="A97" s="74">
        <v>92</v>
      </c>
      <c r="B97" s="75" t="e">
        <v>#VALUE!</v>
      </c>
      <c r="C97" s="642">
        <v>92</v>
      </c>
      <c r="D97" s="619" t="str">
        <f>IFERROR(VLOOKUP(B97,選挙人情報!A:U,13,FALSE),"")</f>
        <v/>
      </c>
      <c r="E97" s="620" t="str">
        <f>IFERROR(VLOOKUP(B97,選挙人情報!A:T,20,FALSE),"")</f>
        <v/>
      </c>
      <c r="F97" s="621" t="str">
        <f>IFERROR(VLOOKUP(B97,選挙人情報!A:U,4,FALSE),"")</f>
        <v/>
      </c>
      <c r="G97" s="643"/>
    </row>
    <row r="98" spans="1:7" ht="37.5" customHeight="1">
      <c r="A98" s="74">
        <v>93</v>
      </c>
      <c r="B98" s="75" t="e">
        <v>#VALUE!</v>
      </c>
      <c r="C98" s="642">
        <v>93</v>
      </c>
      <c r="D98" s="619" t="str">
        <f>IFERROR(VLOOKUP(B98,選挙人情報!A:U,13,FALSE),"")</f>
        <v/>
      </c>
      <c r="E98" s="620" t="str">
        <f>IFERROR(VLOOKUP(B98,選挙人情報!A:T,20,FALSE),"")</f>
        <v/>
      </c>
      <c r="F98" s="621" t="str">
        <f>IFERROR(VLOOKUP(B98,選挙人情報!A:U,4,FALSE),"")</f>
        <v/>
      </c>
      <c r="G98" s="643"/>
    </row>
    <row r="99" spans="1:7" ht="37.5" customHeight="1">
      <c r="A99" s="74">
        <v>94</v>
      </c>
      <c r="B99" s="75" t="e">
        <v>#VALUE!</v>
      </c>
      <c r="C99" s="642">
        <v>94</v>
      </c>
      <c r="D99" s="619" t="str">
        <f>IFERROR(VLOOKUP(B99,選挙人情報!A:U,13,FALSE),"")</f>
        <v/>
      </c>
      <c r="E99" s="620" t="str">
        <f>IFERROR(VLOOKUP(B99,選挙人情報!A:T,20,FALSE),"")</f>
        <v/>
      </c>
      <c r="F99" s="621" t="str">
        <f>IFERROR(VLOOKUP(B99,選挙人情報!A:U,4,FALSE),"")</f>
        <v/>
      </c>
      <c r="G99" s="643"/>
    </row>
    <row r="100" spans="1:7" ht="37.5" customHeight="1" thickBot="1">
      <c r="A100" s="74">
        <v>95</v>
      </c>
      <c r="B100" s="75" t="e">
        <v>#VALUE!</v>
      </c>
      <c r="C100" s="644">
        <v>95</v>
      </c>
      <c r="D100" s="624" t="str">
        <f>IFERROR(VLOOKUP(B100,選挙人情報!A:U,13,FALSE),"")</f>
        <v/>
      </c>
      <c r="E100" s="625" t="str">
        <f>IFERROR(VLOOKUP(B100,選挙人情報!A:T,20,FALSE),"")</f>
        <v/>
      </c>
      <c r="F100" s="626" t="str">
        <f>IFERROR(VLOOKUP(B100,選挙人情報!A:U,4,FALSE),"")</f>
        <v/>
      </c>
      <c r="G100" s="645"/>
    </row>
    <row r="101" spans="1:7" ht="37.5" customHeight="1" thickTop="1">
      <c r="A101" s="74">
        <v>96</v>
      </c>
      <c r="B101" s="75" t="e">
        <v>#VALUE!</v>
      </c>
      <c r="C101" s="640">
        <v>96</v>
      </c>
      <c r="D101" s="629" t="str">
        <f>IFERROR(VLOOKUP(B101,選挙人情報!A:U,13,FALSE),"")</f>
        <v/>
      </c>
      <c r="E101" s="630" t="str">
        <f>IFERROR(VLOOKUP(B101,選挙人情報!A:T,20,FALSE),"")</f>
        <v/>
      </c>
      <c r="F101" s="631" t="str">
        <f>IFERROR(VLOOKUP(B101,選挙人情報!A:U,4,FALSE),"")</f>
        <v/>
      </c>
      <c r="G101" s="641"/>
    </row>
    <row r="102" spans="1:7" ht="37.5" customHeight="1">
      <c r="A102" s="74">
        <v>97</v>
      </c>
      <c r="B102" s="75" t="e">
        <v>#VALUE!</v>
      </c>
      <c r="C102" s="642">
        <v>97</v>
      </c>
      <c r="D102" s="619" t="str">
        <f>IFERROR(VLOOKUP(B102,選挙人情報!A:U,13,FALSE),"")</f>
        <v/>
      </c>
      <c r="E102" s="620" t="str">
        <f>IFERROR(VLOOKUP(B102,選挙人情報!A:T,20,FALSE),"")</f>
        <v/>
      </c>
      <c r="F102" s="621" t="str">
        <f>IFERROR(VLOOKUP(B102,選挙人情報!A:U,4,FALSE),"")</f>
        <v/>
      </c>
      <c r="G102" s="643"/>
    </row>
    <row r="103" spans="1:7" ht="37.5" customHeight="1">
      <c r="A103" s="74">
        <v>98</v>
      </c>
      <c r="B103" s="75" t="e">
        <v>#VALUE!</v>
      </c>
      <c r="C103" s="642">
        <v>98</v>
      </c>
      <c r="D103" s="619" t="str">
        <f>IFERROR(VLOOKUP(B103,選挙人情報!A:U,13,FALSE),"")</f>
        <v/>
      </c>
      <c r="E103" s="620" t="str">
        <f>IFERROR(VLOOKUP(B103,選挙人情報!A:T,20,FALSE),"")</f>
        <v/>
      </c>
      <c r="F103" s="621" t="str">
        <f>IFERROR(VLOOKUP(B103,選挙人情報!A:U,4,FALSE),"")</f>
        <v/>
      </c>
      <c r="G103" s="643"/>
    </row>
    <row r="104" spans="1:7" ht="37.5" customHeight="1">
      <c r="A104" s="74">
        <v>99</v>
      </c>
      <c r="B104" s="75" t="e">
        <v>#VALUE!</v>
      </c>
      <c r="C104" s="642">
        <v>99</v>
      </c>
      <c r="D104" s="619" t="str">
        <f>IFERROR(VLOOKUP(B104,選挙人情報!A:U,13,FALSE),"")</f>
        <v/>
      </c>
      <c r="E104" s="620" t="str">
        <f>IFERROR(VLOOKUP(B104,選挙人情報!A:T,20,FALSE),"")</f>
        <v/>
      </c>
      <c r="F104" s="621" t="str">
        <f>IFERROR(VLOOKUP(B104,選挙人情報!A:U,4,FALSE),"")</f>
        <v/>
      </c>
      <c r="G104" s="643"/>
    </row>
    <row r="105" spans="1:7" ht="37.5" customHeight="1" thickBot="1">
      <c r="A105" s="74">
        <v>100</v>
      </c>
      <c r="B105" s="75" t="e">
        <v>#VALUE!</v>
      </c>
      <c r="C105" s="646">
        <v>100</v>
      </c>
      <c r="D105" s="636" t="str">
        <f>IFERROR(VLOOKUP(B105,選挙人情報!A:U,13,FALSE),"")</f>
        <v/>
      </c>
      <c r="E105" s="637" t="str">
        <f>IFERROR(VLOOKUP(B105,選挙人情報!A:T,20,FALSE),"")</f>
        <v/>
      </c>
      <c r="F105" s="638" t="str">
        <f>IFERROR(VLOOKUP(B105,選挙人情報!A:U,4,FALSE),"")</f>
        <v/>
      </c>
      <c r="G105" s="647"/>
    </row>
    <row r="106" spans="1:7" ht="37.5" customHeight="1">
      <c r="A106" s="74">
        <v>101</v>
      </c>
      <c r="B106" s="75" t="e">
        <v>#VALUE!</v>
      </c>
      <c r="C106" s="640">
        <v>101</v>
      </c>
      <c r="D106" s="629" t="str">
        <f>IFERROR(VLOOKUP(B106,選挙人情報!A:U,13,FALSE),"")</f>
        <v/>
      </c>
      <c r="E106" s="630" t="str">
        <f>IFERROR(VLOOKUP(B106,選挙人情報!A:U,21,FALSE),"")</f>
        <v/>
      </c>
      <c r="F106" s="631" t="str">
        <f>IFERROR(VLOOKUP(B106,選挙人情報!A:U,4,FALSE),"")</f>
        <v/>
      </c>
      <c r="G106" s="641"/>
    </row>
    <row r="107" spans="1:7" ht="37.5" customHeight="1">
      <c r="A107" s="74">
        <v>102</v>
      </c>
      <c r="B107" s="75" t="e">
        <v>#VALUE!</v>
      </c>
      <c r="C107" s="642">
        <v>102</v>
      </c>
      <c r="D107" s="619" t="str">
        <f>IFERROR(VLOOKUP(B107,選挙人情報!A:U,13,FALSE),"")</f>
        <v/>
      </c>
      <c r="E107" s="620" t="str">
        <f>IFERROR(VLOOKUP(B107,選挙人情報!A:U,21,FALSE),"")</f>
        <v/>
      </c>
      <c r="F107" s="621" t="str">
        <f>IFERROR(VLOOKUP(B107,選挙人情報!A:U,4,FALSE),"")</f>
        <v/>
      </c>
      <c r="G107" s="643"/>
    </row>
    <row r="108" spans="1:7" ht="37.5" customHeight="1">
      <c r="A108" s="74">
        <v>103</v>
      </c>
      <c r="B108" s="75" t="e">
        <v>#VALUE!</v>
      </c>
      <c r="C108" s="642">
        <v>103</v>
      </c>
      <c r="D108" s="619" t="str">
        <f>IFERROR(VLOOKUP(B108,選挙人情報!A:U,13,FALSE),"")</f>
        <v/>
      </c>
      <c r="E108" s="620" t="str">
        <f>IFERROR(VLOOKUP(B108,選挙人情報!A:U,21,FALSE),"")</f>
        <v/>
      </c>
      <c r="F108" s="621" t="str">
        <f>IFERROR(VLOOKUP(B108,選挙人情報!A:U,4,FALSE),"")</f>
        <v/>
      </c>
      <c r="G108" s="643"/>
    </row>
    <row r="109" spans="1:7" ht="37.5" customHeight="1">
      <c r="A109" s="74">
        <v>104</v>
      </c>
      <c r="B109" s="75" t="e">
        <v>#VALUE!</v>
      </c>
      <c r="C109" s="642">
        <v>104</v>
      </c>
      <c r="D109" s="619" t="str">
        <f>IFERROR(VLOOKUP(B109,選挙人情報!A:U,13,FALSE),"")</f>
        <v/>
      </c>
      <c r="E109" s="620" t="str">
        <f>IFERROR(VLOOKUP(B109,選挙人情報!A:U,21,FALSE),"")</f>
        <v/>
      </c>
      <c r="F109" s="621" t="str">
        <f>IFERROR(VLOOKUP(B109,選挙人情報!A:U,4,FALSE),"")</f>
        <v/>
      </c>
      <c r="G109" s="643"/>
    </row>
    <row r="110" spans="1:7" ht="37.5" customHeight="1" thickBot="1">
      <c r="A110" s="74">
        <v>105</v>
      </c>
      <c r="B110" s="75" t="e">
        <v>#VALUE!</v>
      </c>
      <c r="C110" s="644">
        <v>105</v>
      </c>
      <c r="D110" s="624" t="str">
        <f>IFERROR(VLOOKUP(B110,選挙人情報!A:U,13,FALSE),"")</f>
        <v/>
      </c>
      <c r="E110" s="625" t="str">
        <f>IFERROR(VLOOKUP(B110,選挙人情報!A:U,21,FALSE),"")</f>
        <v/>
      </c>
      <c r="F110" s="626" t="str">
        <f>IFERROR(VLOOKUP(B110,選挙人情報!A:U,4,FALSE),"")</f>
        <v/>
      </c>
      <c r="G110" s="645"/>
    </row>
    <row r="111" spans="1:7" ht="37.5" customHeight="1" thickTop="1">
      <c r="A111" s="74">
        <v>106</v>
      </c>
      <c r="B111" s="75" t="e">
        <v>#VALUE!</v>
      </c>
      <c r="C111" s="640">
        <v>106</v>
      </c>
      <c r="D111" s="629" t="str">
        <f>IFERROR(VLOOKUP(B111,選挙人情報!A:U,13,FALSE),"")</f>
        <v/>
      </c>
      <c r="E111" s="630" t="str">
        <f>IFERROR(VLOOKUP(B111,選挙人情報!A:U,21,FALSE),"")</f>
        <v/>
      </c>
      <c r="F111" s="631" t="str">
        <f>IFERROR(VLOOKUP(B111,選挙人情報!A:U,4,FALSE),"")</f>
        <v/>
      </c>
      <c r="G111" s="641"/>
    </row>
    <row r="112" spans="1:7" ht="37.5" customHeight="1">
      <c r="A112" s="74">
        <v>107</v>
      </c>
      <c r="B112" s="75" t="e">
        <v>#VALUE!</v>
      </c>
      <c r="C112" s="642">
        <v>107</v>
      </c>
      <c r="D112" s="619" t="str">
        <f>IFERROR(VLOOKUP(B112,選挙人情報!A:U,13,FALSE),"")</f>
        <v/>
      </c>
      <c r="E112" s="620" t="str">
        <f>IFERROR(VLOOKUP(B112,選挙人情報!A:U,21,FALSE),"")</f>
        <v/>
      </c>
      <c r="F112" s="621" t="str">
        <f>IFERROR(VLOOKUP(B112,選挙人情報!A:U,4,FALSE),"")</f>
        <v/>
      </c>
      <c r="G112" s="643"/>
    </row>
    <row r="113" spans="1:7" ht="37.5" customHeight="1">
      <c r="A113" s="74">
        <v>108</v>
      </c>
      <c r="B113" s="75" t="e">
        <v>#VALUE!</v>
      </c>
      <c r="C113" s="642">
        <v>108</v>
      </c>
      <c r="D113" s="619" t="str">
        <f>IFERROR(VLOOKUP(B113,選挙人情報!A:U,13,FALSE),"")</f>
        <v/>
      </c>
      <c r="E113" s="620" t="str">
        <f>IFERROR(VLOOKUP(B113,選挙人情報!A:U,21,FALSE),"")</f>
        <v/>
      </c>
      <c r="F113" s="621" t="str">
        <f>IFERROR(VLOOKUP(B113,選挙人情報!A:U,4,FALSE),"")</f>
        <v/>
      </c>
      <c r="G113" s="643"/>
    </row>
    <row r="114" spans="1:7" ht="37.5" customHeight="1">
      <c r="A114" s="74">
        <v>109</v>
      </c>
      <c r="B114" s="75" t="e">
        <v>#VALUE!</v>
      </c>
      <c r="C114" s="642">
        <v>109</v>
      </c>
      <c r="D114" s="619" t="str">
        <f>IFERROR(VLOOKUP(B114,選挙人情報!A:U,13,FALSE),"")</f>
        <v/>
      </c>
      <c r="E114" s="620" t="str">
        <f>IFERROR(VLOOKUP(B114,選挙人情報!A:U,21,FALSE),"")</f>
        <v/>
      </c>
      <c r="F114" s="621" t="str">
        <f>IFERROR(VLOOKUP(B114,選挙人情報!A:U,4,FALSE),"")</f>
        <v/>
      </c>
      <c r="G114" s="643"/>
    </row>
    <row r="115" spans="1:7" ht="37.5" customHeight="1" thickBot="1">
      <c r="A115" s="74">
        <v>110</v>
      </c>
      <c r="B115" s="75" t="e">
        <v>#VALUE!</v>
      </c>
      <c r="C115" s="644">
        <v>110</v>
      </c>
      <c r="D115" s="624" t="str">
        <f>IFERROR(VLOOKUP(B115,選挙人情報!A:U,13,FALSE),"")</f>
        <v/>
      </c>
      <c r="E115" s="625" t="str">
        <f>IFERROR(VLOOKUP(B115,選挙人情報!A:U,21,FALSE),"")</f>
        <v/>
      </c>
      <c r="F115" s="626" t="str">
        <f>IFERROR(VLOOKUP(B115,選挙人情報!A:U,4,FALSE),"")</f>
        <v/>
      </c>
      <c r="G115" s="645"/>
    </row>
    <row r="116" spans="1:7" ht="37.5" customHeight="1" thickTop="1">
      <c r="A116" s="74">
        <v>111</v>
      </c>
      <c r="B116" s="75" t="e">
        <v>#VALUE!</v>
      </c>
      <c r="C116" s="640">
        <v>111</v>
      </c>
      <c r="D116" s="629" t="str">
        <f>IFERROR(VLOOKUP(B116,選挙人情報!A:U,13,FALSE),"")</f>
        <v/>
      </c>
      <c r="E116" s="630" t="str">
        <f>IFERROR(VLOOKUP(B116,選挙人情報!A:U,21,FALSE),"")</f>
        <v/>
      </c>
      <c r="F116" s="631" t="str">
        <f>IFERROR(VLOOKUP(B116,選挙人情報!A:U,4,FALSE),"")</f>
        <v/>
      </c>
      <c r="G116" s="641"/>
    </row>
    <row r="117" spans="1:7" ht="37.5" customHeight="1">
      <c r="A117" s="74">
        <v>112</v>
      </c>
      <c r="B117" s="75" t="e">
        <v>#VALUE!</v>
      </c>
      <c r="C117" s="642">
        <v>112</v>
      </c>
      <c r="D117" s="619" t="str">
        <f>IFERROR(VLOOKUP(B117,選挙人情報!A:U,13,FALSE),"")</f>
        <v/>
      </c>
      <c r="E117" s="620" t="str">
        <f>IFERROR(VLOOKUP(B117,選挙人情報!A:U,21,FALSE),"")</f>
        <v/>
      </c>
      <c r="F117" s="621" t="str">
        <f>IFERROR(VLOOKUP(B117,選挙人情報!A:U,4,FALSE),"")</f>
        <v/>
      </c>
      <c r="G117" s="643"/>
    </row>
    <row r="118" spans="1:7" ht="37.5" customHeight="1">
      <c r="A118" s="74">
        <v>113</v>
      </c>
      <c r="B118" s="75" t="e">
        <v>#VALUE!</v>
      </c>
      <c r="C118" s="642">
        <v>113</v>
      </c>
      <c r="D118" s="619" t="str">
        <f>IFERROR(VLOOKUP(B118,選挙人情報!A:U,13,FALSE),"")</f>
        <v/>
      </c>
      <c r="E118" s="620" t="str">
        <f>IFERROR(VLOOKUP(B118,選挙人情報!A:U,21,FALSE),"")</f>
        <v/>
      </c>
      <c r="F118" s="621" t="str">
        <f>IFERROR(VLOOKUP(B118,選挙人情報!A:U,4,FALSE),"")</f>
        <v/>
      </c>
      <c r="G118" s="643"/>
    </row>
    <row r="119" spans="1:7" ht="37.5" customHeight="1">
      <c r="A119" s="74">
        <v>114</v>
      </c>
      <c r="B119" s="75" t="e">
        <v>#VALUE!</v>
      </c>
      <c r="C119" s="642">
        <v>114</v>
      </c>
      <c r="D119" s="619" t="str">
        <f>IFERROR(VLOOKUP(B119,選挙人情報!A:U,13,FALSE),"")</f>
        <v/>
      </c>
      <c r="E119" s="620" t="str">
        <f>IFERROR(VLOOKUP(B119,選挙人情報!A:U,21,FALSE),"")</f>
        <v/>
      </c>
      <c r="F119" s="621" t="str">
        <f>IFERROR(VLOOKUP(B119,選挙人情報!A:U,4,FALSE),"")</f>
        <v/>
      </c>
      <c r="G119" s="643"/>
    </row>
    <row r="120" spans="1:7" ht="37.5" customHeight="1" thickBot="1">
      <c r="A120" s="74">
        <v>115</v>
      </c>
      <c r="B120" s="75" t="e">
        <v>#VALUE!</v>
      </c>
      <c r="C120" s="644">
        <v>115</v>
      </c>
      <c r="D120" s="624" t="str">
        <f>IFERROR(VLOOKUP(B120,選挙人情報!A:U,13,FALSE),"")</f>
        <v/>
      </c>
      <c r="E120" s="625" t="str">
        <f>IFERROR(VLOOKUP(B120,選挙人情報!A:U,21,FALSE),"")</f>
        <v/>
      </c>
      <c r="F120" s="626" t="str">
        <f>IFERROR(VLOOKUP(B120,選挙人情報!A:U,4,FALSE),"")</f>
        <v/>
      </c>
      <c r="G120" s="645"/>
    </row>
    <row r="121" spans="1:7" ht="37.5" customHeight="1" thickTop="1">
      <c r="A121" s="74">
        <v>116</v>
      </c>
      <c r="B121" s="75" t="e">
        <v>#VALUE!</v>
      </c>
      <c r="C121" s="640">
        <v>116</v>
      </c>
      <c r="D121" s="629" t="str">
        <f>IFERROR(VLOOKUP(B121,選挙人情報!A:U,13,FALSE),"")</f>
        <v/>
      </c>
      <c r="E121" s="630" t="str">
        <f>IFERROR(VLOOKUP(B121,選挙人情報!A:U,21,FALSE),"")</f>
        <v/>
      </c>
      <c r="F121" s="631" t="str">
        <f>IFERROR(VLOOKUP(B121,選挙人情報!A:U,4,FALSE),"")</f>
        <v/>
      </c>
      <c r="G121" s="641"/>
    </row>
    <row r="122" spans="1:7" ht="37.5" customHeight="1">
      <c r="A122" s="74">
        <v>117</v>
      </c>
      <c r="B122" s="75" t="e">
        <v>#VALUE!</v>
      </c>
      <c r="C122" s="642">
        <v>117</v>
      </c>
      <c r="D122" s="619" t="str">
        <f>IFERROR(VLOOKUP(B122,選挙人情報!A:U,13,FALSE),"")</f>
        <v/>
      </c>
      <c r="E122" s="620" t="str">
        <f>IFERROR(VLOOKUP(B122,選挙人情報!A:U,21,FALSE),"")</f>
        <v/>
      </c>
      <c r="F122" s="621" t="str">
        <f>IFERROR(VLOOKUP(B122,選挙人情報!A:U,4,FALSE),"")</f>
        <v/>
      </c>
      <c r="G122" s="643"/>
    </row>
    <row r="123" spans="1:7" ht="37.5" customHeight="1">
      <c r="A123" s="74">
        <v>118</v>
      </c>
      <c r="B123" s="75" t="e">
        <v>#VALUE!</v>
      </c>
      <c r="C123" s="642">
        <v>118</v>
      </c>
      <c r="D123" s="619" t="str">
        <f>IFERROR(VLOOKUP(B123,選挙人情報!A:U,13,FALSE),"")</f>
        <v/>
      </c>
      <c r="E123" s="620" t="str">
        <f>IFERROR(VLOOKUP(B123,選挙人情報!A:U,21,FALSE),"")</f>
        <v/>
      </c>
      <c r="F123" s="621" t="str">
        <f>IFERROR(VLOOKUP(B123,選挙人情報!A:U,4,FALSE),"")</f>
        <v/>
      </c>
      <c r="G123" s="643"/>
    </row>
    <row r="124" spans="1:7" ht="37.5" customHeight="1">
      <c r="A124" s="74">
        <v>119</v>
      </c>
      <c r="B124" s="75" t="e">
        <v>#VALUE!</v>
      </c>
      <c r="C124" s="642">
        <v>119</v>
      </c>
      <c r="D124" s="619" t="str">
        <f>IFERROR(VLOOKUP(B124,選挙人情報!A:U,13,FALSE),"")</f>
        <v/>
      </c>
      <c r="E124" s="620" t="str">
        <f>IFERROR(VLOOKUP(B124,選挙人情報!A:U,21,FALSE),"")</f>
        <v/>
      </c>
      <c r="F124" s="621" t="str">
        <f>IFERROR(VLOOKUP(B124,選挙人情報!A:U,4,FALSE),"")</f>
        <v/>
      </c>
      <c r="G124" s="643"/>
    </row>
    <row r="125" spans="1:7" ht="37.5" customHeight="1" thickBot="1">
      <c r="A125" s="74">
        <v>120</v>
      </c>
      <c r="B125" s="75" t="e">
        <v>#VALUE!</v>
      </c>
      <c r="C125" s="646">
        <v>120</v>
      </c>
      <c r="D125" s="636" t="str">
        <f>IFERROR(VLOOKUP(B125,選挙人情報!A:U,13,FALSE),"")</f>
        <v/>
      </c>
      <c r="E125" s="637" t="str">
        <f>IFERROR(VLOOKUP(B125,選挙人情報!A:U,21,FALSE),"")</f>
        <v/>
      </c>
      <c r="F125" s="638" t="str">
        <f>IFERROR(VLOOKUP(B125,選挙人情報!A:U,4,FALSE),"")</f>
        <v/>
      </c>
      <c r="G125" s="647"/>
    </row>
    <row r="126" spans="1:7" ht="37.5" customHeight="1">
      <c r="A126" s="74">
        <v>121</v>
      </c>
      <c r="B126" s="75" t="e">
        <v>#VALUE!</v>
      </c>
      <c r="C126" s="640">
        <v>121</v>
      </c>
      <c r="D126" s="629" t="str">
        <f>IFERROR(VLOOKUP(B126,選挙人情報!A:U,13,FALSE),"")</f>
        <v/>
      </c>
      <c r="E126" s="630" t="str">
        <f>IFERROR(VLOOKUP(B126,選挙人情報!A:U,21,FALSE),"")</f>
        <v/>
      </c>
      <c r="F126" s="631" t="str">
        <f>IFERROR(VLOOKUP(B126,選挙人情報!A:U,4,FALSE),"")</f>
        <v/>
      </c>
      <c r="G126" s="641"/>
    </row>
    <row r="127" spans="1:7" ht="37.5" customHeight="1">
      <c r="A127" s="74">
        <v>122</v>
      </c>
      <c r="B127" s="75" t="e">
        <v>#VALUE!</v>
      </c>
      <c r="C127" s="642">
        <v>122</v>
      </c>
      <c r="D127" s="619" t="str">
        <f>IFERROR(VLOOKUP(B127,選挙人情報!A:U,13,FALSE),"")</f>
        <v/>
      </c>
      <c r="E127" s="620" t="str">
        <f>IFERROR(VLOOKUP(B127,選挙人情報!A:U,21,FALSE),"")</f>
        <v/>
      </c>
      <c r="F127" s="621" t="str">
        <f>IFERROR(VLOOKUP(B127,選挙人情報!A:U,4,FALSE),"")</f>
        <v/>
      </c>
      <c r="G127" s="643"/>
    </row>
    <row r="128" spans="1:7" ht="37.5" customHeight="1">
      <c r="A128" s="74">
        <v>123</v>
      </c>
      <c r="B128" s="75" t="e">
        <v>#VALUE!</v>
      </c>
      <c r="C128" s="642">
        <v>123</v>
      </c>
      <c r="D128" s="619" t="str">
        <f>IFERROR(VLOOKUP(B128,選挙人情報!A:U,13,FALSE),"")</f>
        <v/>
      </c>
      <c r="E128" s="620" t="str">
        <f>IFERROR(VLOOKUP(B128,選挙人情報!A:U,21,FALSE),"")</f>
        <v/>
      </c>
      <c r="F128" s="621" t="str">
        <f>IFERROR(VLOOKUP(B128,選挙人情報!A:U,4,FALSE),"")</f>
        <v/>
      </c>
      <c r="G128" s="643"/>
    </row>
    <row r="129" spans="1:7" ht="37.5" customHeight="1">
      <c r="A129" s="74">
        <v>124</v>
      </c>
      <c r="B129" s="75" t="e">
        <v>#VALUE!</v>
      </c>
      <c r="C129" s="642">
        <v>124</v>
      </c>
      <c r="D129" s="619" t="str">
        <f>IFERROR(VLOOKUP(B129,選挙人情報!A:U,13,FALSE),"")</f>
        <v/>
      </c>
      <c r="E129" s="620" t="str">
        <f>IFERROR(VLOOKUP(B129,選挙人情報!A:U,21,FALSE),"")</f>
        <v/>
      </c>
      <c r="F129" s="621" t="str">
        <f>IFERROR(VLOOKUP(B129,選挙人情報!A:U,4,FALSE),"")</f>
        <v/>
      </c>
      <c r="G129" s="643"/>
    </row>
    <row r="130" spans="1:7" ht="37.5" customHeight="1" thickBot="1">
      <c r="A130" s="74">
        <v>125</v>
      </c>
      <c r="B130" s="75" t="e">
        <v>#VALUE!</v>
      </c>
      <c r="C130" s="644">
        <v>125</v>
      </c>
      <c r="D130" s="624" t="str">
        <f>IFERROR(VLOOKUP(B130,選挙人情報!A:U,13,FALSE),"")</f>
        <v/>
      </c>
      <c r="E130" s="625" t="str">
        <f>IFERROR(VLOOKUP(B130,選挙人情報!A:U,21,FALSE),"")</f>
        <v/>
      </c>
      <c r="F130" s="626" t="str">
        <f>IFERROR(VLOOKUP(B130,選挙人情報!A:U,4,FALSE),"")</f>
        <v/>
      </c>
      <c r="G130" s="645"/>
    </row>
    <row r="131" spans="1:7" ht="37.5" customHeight="1" thickTop="1">
      <c r="A131" s="74">
        <v>126</v>
      </c>
      <c r="B131" s="75" t="e">
        <v>#VALUE!</v>
      </c>
      <c r="C131" s="640">
        <v>126</v>
      </c>
      <c r="D131" s="629" t="str">
        <f>IFERROR(VLOOKUP(B131,選挙人情報!A:U,13,FALSE),"")</f>
        <v/>
      </c>
      <c r="E131" s="630" t="str">
        <f>IFERROR(VLOOKUP(B131,選挙人情報!A:U,21,FALSE),"")</f>
        <v/>
      </c>
      <c r="F131" s="631" t="str">
        <f>IFERROR(VLOOKUP(B131,選挙人情報!A:U,4,FALSE),"")</f>
        <v/>
      </c>
      <c r="G131" s="641"/>
    </row>
    <row r="132" spans="1:7" ht="37.5" customHeight="1">
      <c r="A132" s="74">
        <v>127</v>
      </c>
      <c r="B132" s="75" t="e">
        <v>#VALUE!</v>
      </c>
      <c r="C132" s="642">
        <v>127</v>
      </c>
      <c r="D132" s="619" t="str">
        <f>IFERROR(VLOOKUP(B132,選挙人情報!A:U,13,FALSE),"")</f>
        <v/>
      </c>
      <c r="E132" s="620" t="str">
        <f>IFERROR(VLOOKUP(B132,選挙人情報!A:U,21,FALSE),"")</f>
        <v/>
      </c>
      <c r="F132" s="621" t="str">
        <f>IFERROR(VLOOKUP(B132,選挙人情報!A:U,4,FALSE),"")</f>
        <v/>
      </c>
      <c r="G132" s="643"/>
    </row>
    <row r="133" spans="1:7" ht="37.5" customHeight="1">
      <c r="A133" s="74">
        <v>128</v>
      </c>
      <c r="B133" s="75" t="e">
        <v>#VALUE!</v>
      </c>
      <c r="C133" s="642">
        <v>128</v>
      </c>
      <c r="D133" s="619" t="str">
        <f>IFERROR(VLOOKUP(B133,選挙人情報!A:U,13,FALSE),"")</f>
        <v/>
      </c>
      <c r="E133" s="620" t="str">
        <f>IFERROR(VLOOKUP(B133,選挙人情報!A:U,21,FALSE),"")</f>
        <v/>
      </c>
      <c r="F133" s="621" t="str">
        <f>IFERROR(VLOOKUP(B133,選挙人情報!A:U,4,FALSE),"")</f>
        <v/>
      </c>
      <c r="G133" s="643"/>
    </row>
    <row r="134" spans="1:7" ht="37.5" customHeight="1">
      <c r="A134" s="74">
        <v>129</v>
      </c>
      <c r="B134" s="75" t="e">
        <v>#VALUE!</v>
      </c>
      <c r="C134" s="642">
        <v>129</v>
      </c>
      <c r="D134" s="619" t="str">
        <f>IFERROR(VLOOKUP(B134,選挙人情報!A:U,13,FALSE),"")</f>
        <v/>
      </c>
      <c r="E134" s="620" t="str">
        <f>IFERROR(VLOOKUP(B134,選挙人情報!A:U,21,FALSE),"")</f>
        <v/>
      </c>
      <c r="F134" s="621" t="str">
        <f>IFERROR(VLOOKUP(B134,選挙人情報!A:U,4,FALSE),"")</f>
        <v/>
      </c>
      <c r="G134" s="643"/>
    </row>
    <row r="135" spans="1:7" ht="37.5" customHeight="1" thickBot="1">
      <c r="A135" s="74">
        <v>130</v>
      </c>
      <c r="B135" s="75" t="e">
        <v>#VALUE!</v>
      </c>
      <c r="C135" s="644">
        <v>130</v>
      </c>
      <c r="D135" s="624" t="str">
        <f>IFERROR(VLOOKUP(B135,選挙人情報!A:U,13,FALSE),"")</f>
        <v/>
      </c>
      <c r="E135" s="625" t="str">
        <f>IFERROR(VLOOKUP(B135,選挙人情報!A:U,21,FALSE),"")</f>
        <v/>
      </c>
      <c r="F135" s="626" t="str">
        <f>IFERROR(VLOOKUP(B135,選挙人情報!A:U,4,FALSE),"")</f>
        <v/>
      </c>
      <c r="G135" s="645"/>
    </row>
    <row r="136" spans="1:7" ht="37.5" customHeight="1" thickTop="1">
      <c r="A136" s="74">
        <v>131</v>
      </c>
      <c r="B136" s="75" t="e">
        <v>#VALUE!</v>
      </c>
      <c r="C136" s="640">
        <v>131</v>
      </c>
      <c r="D136" s="629" t="str">
        <f>IFERROR(VLOOKUP(B136,選挙人情報!A:U,13,FALSE),"")</f>
        <v/>
      </c>
      <c r="E136" s="630" t="str">
        <f>IFERROR(VLOOKUP(B136,選挙人情報!A:U,21,FALSE),"")</f>
        <v/>
      </c>
      <c r="F136" s="631" t="str">
        <f>IFERROR(VLOOKUP(B136,選挙人情報!A:U,4,FALSE),"")</f>
        <v/>
      </c>
      <c r="G136" s="641"/>
    </row>
    <row r="137" spans="1:7" ht="37.5" customHeight="1">
      <c r="A137" s="74">
        <v>132</v>
      </c>
      <c r="B137" s="75" t="e">
        <v>#VALUE!</v>
      </c>
      <c r="C137" s="642">
        <v>132</v>
      </c>
      <c r="D137" s="619" t="str">
        <f>IFERROR(VLOOKUP(B137,選挙人情報!A:U,13,FALSE),"")</f>
        <v/>
      </c>
      <c r="E137" s="620" t="str">
        <f>IFERROR(VLOOKUP(B137,選挙人情報!A:U,21,FALSE),"")</f>
        <v/>
      </c>
      <c r="F137" s="621" t="str">
        <f>IFERROR(VLOOKUP(B137,選挙人情報!A:U,4,FALSE),"")</f>
        <v/>
      </c>
      <c r="G137" s="643"/>
    </row>
    <row r="138" spans="1:7" ht="37.5" customHeight="1">
      <c r="A138" s="74">
        <v>133</v>
      </c>
      <c r="B138" s="75" t="e">
        <v>#VALUE!</v>
      </c>
      <c r="C138" s="642">
        <v>133</v>
      </c>
      <c r="D138" s="619" t="str">
        <f>IFERROR(VLOOKUP(B138,選挙人情報!A:U,13,FALSE),"")</f>
        <v/>
      </c>
      <c r="E138" s="620" t="str">
        <f>IFERROR(VLOOKUP(B138,選挙人情報!A:U,21,FALSE),"")</f>
        <v/>
      </c>
      <c r="F138" s="621" t="str">
        <f>IFERROR(VLOOKUP(B138,選挙人情報!A:U,4,FALSE),"")</f>
        <v/>
      </c>
      <c r="G138" s="643"/>
    </row>
    <row r="139" spans="1:7" ht="37.5" customHeight="1">
      <c r="A139" s="74">
        <v>134</v>
      </c>
      <c r="B139" s="75" t="e">
        <v>#VALUE!</v>
      </c>
      <c r="C139" s="642">
        <v>134</v>
      </c>
      <c r="D139" s="619" t="str">
        <f>IFERROR(VLOOKUP(B139,選挙人情報!A:U,13,FALSE),"")</f>
        <v/>
      </c>
      <c r="E139" s="620" t="str">
        <f>IFERROR(VLOOKUP(B139,選挙人情報!A:U,21,FALSE),"")</f>
        <v/>
      </c>
      <c r="F139" s="621" t="str">
        <f>IFERROR(VLOOKUP(B139,選挙人情報!A:U,4,FALSE),"")</f>
        <v/>
      </c>
      <c r="G139" s="643"/>
    </row>
    <row r="140" spans="1:7" ht="37.5" customHeight="1" thickBot="1">
      <c r="A140" s="74">
        <v>135</v>
      </c>
      <c r="B140" s="75" t="e">
        <v>#VALUE!</v>
      </c>
      <c r="C140" s="644">
        <v>135</v>
      </c>
      <c r="D140" s="624" t="str">
        <f>IFERROR(VLOOKUP(B140,選挙人情報!A:U,13,FALSE),"")</f>
        <v/>
      </c>
      <c r="E140" s="625" t="str">
        <f>IFERROR(VLOOKUP(B140,選挙人情報!A:U,21,FALSE),"")</f>
        <v/>
      </c>
      <c r="F140" s="626" t="str">
        <f>IFERROR(VLOOKUP(B140,選挙人情報!A:U,4,FALSE),"")</f>
        <v/>
      </c>
      <c r="G140" s="645"/>
    </row>
    <row r="141" spans="1:7" ht="37.5" customHeight="1" thickTop="1">
      <c r="A141" s="74">
        <v>136</v>
      </c>
      <c r="B141" s="75" t="e">
        <v>#VALUE!</v>
      </c>
      <c r="C141" s="640">
        <v>136</v>
      </c>
      <c r="D141" s="629" t="str">
        <f>IFERROR(VLOOKUP(B141,選挙人情報!A:U,13,FALSE),"")</f>
        <v/>
      </c>
      <c r="E141" s="630" t="str">
        <f>IFERROR(VLOOKUP(B141,選挙人情報!A:U,21,FALSE),"")</f>
        <v/>
      </c>
      <c r="F141" s="631" t="str">
        <f>IFERROR(VLOOKUP(B141,選挙人情報!A:U,4,FALSE),"")</f>
        <v/>
      </c>
      <c r="G141" s="641"/>
    </row>
    <row r="142" spans="1:7" ht="37.5" customHeight="1">
      <c r="A142" s="74">
        <v>137</v>
      </c>
      <c r="B142" s="75" t="e">
        <v>#VALUE!</v>
      </c>
      <c r="C142" s="642">
        <v>137</v>
      </c>
      <c r="D142" s="619" t="str">
        <f>IFERROR(VLOOKUP(B142,選挙人情報!A:U,13,FALSE),"")</f>
        <v/>
      </c>
      <c r="E142" s="620" t="str">
        <f>IFERROR(VLOOKUP(B142,選挙人情報!A:U,21,FALSE),"")</f>
        <v/>
      </c>
      <c r="F142" s="621" t="str">
        <f>IFERROR(VLOOKUP(B142,選挙人情報!A:U,4,FALSE),"")</f>
        <v/>
      </c>
      <c r="G142" s="643"/>
    </row>
    <row r="143" spans="1:7" ht="37.5" customHeight="1">
      <c r="A143" s="74">
        <v>138</v>
      </c>
      <c r="B143" s="75" t="e">
        <v>#VALUE!</v>
      </c>
      <c r="C143" s="642">
        <v>138</v>
      </c>
      <c r="D143" s="619" t="str">
        <f>IFERROR(VLOOKUP(B143,選挙人情報!A:U,13,FALSE),"")</f>
        <v/>
      </c>
      <c r="E143" s="620" t="str">
        <f>IFERROR(VLOOKUP(B143,選挙人情報!A:U,21,FALSE),"")</f>
        <v/>
      </c>
      <c r="F143" s="621" t="str">
        <f>IFERROR(VLOOKUP(B143,選挙人情報!A:U,4,FALSE),"")</f>
        <v/>
      </c>
      <c r="G143" s="643"/>
    </row>
    <row r="144" spans="1:7" ht="37.5" customHeight="1">
      <c r="A144" s="74">
        <v>139</v>
      </c>
      <c r="B144" s="75" t="e">
        <v>#VALUE!</v>
      </c>
      <c r="C144" s="642">
        <v>139</v>
      </c>
      <c r="D144" s="619" t="str">
        <f>IFERROR(VLOOKUP(B144,選挙人情報!A:U,13,FALSE),"")</f>
        <v/>
      </c>
      <c r="E144" s="620" t="str">
        <f>IFERROR(VLOOKUP(B144,選挙人情報!A:U,21,FALSE),"")</f>
        <v/>
      </c>
      <c r="F144" s="621" t="str">
        <f>IFERROR(VLOOKUP(B144,選挙人情報!A:U,4,FALSE),"")</f>
        <v/>
      </c>
      <c r="G144" s="643"/>
    </row>
    <row r="145" spans="1:7" ht="37.5" customHeight="1" thickBot="1">
      <c r="A145" s="74">
        <v>140</v>
      </c>
      <c r="B145" s="75" t="e">
        <v>#VALUE!</v>
      </c>
      <c r="C145" s="646">
        <v>140</v>
      </c>
      <c r="D145" s="636" t="str">
        <f>IFERROR(VLOOKUP(B145,選挙人情報!A:U,13,FALSE),"")</f>
        <v/>
      </c>
      <c r="E145" s="637" t="str">
        <f>IFERROR(VLOOKUP(B145,選挙人情報!A:U,21,FALSE),"")</f>
        <v/>
      </c>
      <c r="F145" s="638" t="str">
        <f>IFERROR(VLOOKUP(B145,選挙人情報!A:U,4,FALSE),"")</f>
        <v/>
      </c>
      <c r="G145" s="647"/>
    </row>
    <row r="146" spans="1:7" ht="37.5" customHeight="1">
      <c r="A146" s="74">
        <v>141</v>
      </c>
      <c r="B146" s="75" t="e">
        <v>#VALUE!</v>
      </c>
      <c r="C146" s="640">
        <v>141</v>
      </c>
      <c r="D146" s="629" t="str">
        <f>IFERROR(VLOOKUP(B146,選挙人情報!A:U,13,FALSE),"")</f>
        <v/>
      </c>
      <c r="E146" s="630" t="str">
        <f>IFERROR(VLOOKUP(B146,選挙人情報!A:U,21,FALSE),"")</f>
        <v/>
      </c>
      <c r="F146" s="631" t="str">
        <f>IFERROR(VLOOKUP(B146,選挙人情報!A:U,4,FALSE),"")</f>
        <v/>
      </c>
      <c r="G146" s="641"/>
    </row>
    <row r="147" spans="1:7" ht="37.5" customHeight="1">
      <c r="A147" s="74">
        <v>142</v>
      </c>
      <c r="B147" s="75" t="e">
        <v>#VALUE!</v>
      </c>
      <c r="C147" s="642">
        <v>142</v>
      </c>
      <c r="D147" s="619" t="str">
        <f>IFERROR(VLOOKUP(B147,選挙人情報!A:U,13,FALSE),"")</f>
        <v/>
      </c>
      <c r="E147" s="620" t="str">
        <f>IFERROR(VLOOKUP(B147,選挙人情報!A:U,21,FALSE),"")</f>
        <v/>
      </c>
      <c r="F147" s="621" t="str">
        <f>IFERROR(VLOOKUP(B147,選挙人情報!A:U,4,FALSE),"")</f>
        <v/>
      </c>
      <c r="G147" s="643"/>
    </row>
    <row r="148" spans="1:7" ht="37.5" customHeight="1">
      <c r="A148" s="74">
        <v>143</v>
      </c>
      <c r="B148" s="75" t="e">
        <v>#VALUE!</v>
      </c>
      <c r="C148" s="642">
        <v>143</v>
      </c>
      <c r="D148" s="619" t="str">
        <f>IFERROR(VLOOKUP(B148,選挙人情報!A:U,13,FALSE),"")</f>
        <v/>
      </c>
      <c r="E148" s="620" t="str">
        <f>IFERROR(VLOOKUP(B148,選挙人情報!A:U,21,FALSE),"")</f>
        <v/>
      </c>
      <c r="F148" s="621" t="str">
        <f>IFERROR(VLOOKUP(B148,選挙人情報!A:U,4,FALSE),"")</f>
        <v/>
      </c>
      <c r="G148" s="643"/>
    </row>
    <row r="149" spans="1:7" ht="37.5" customHeight="1">
      <c r="A149" s="74">
        <v>144</v>
      </c>
      <c r="B149" s="75" t="e">
        <v>#VALUE!</v>
      </c>
      <c r="C149" s="642">
        <v>144</v>
      </c>
      <c r="D149" s="619" t="str">
        <f>IFERROR(VLOOKUP(B149,選挙人情報!A:U,13,FALSE),"")</f>
        <v/>
      </c>
      <c r="E149" s="620" t="str">
        <f>IFERROR(VLOOKUP(B149,選挙人情報!A:U,21,FALSE),"")</f>
        <v/>
      </c>
      <c r="F149" s="621" t="str">
        <f>IFERROR(VLOOKUP(B149,選挙人情報!A:U,4,FALSE),"")</f>
        <v/>
      </c>
      <c r="G149" s="643"/>
    </row>
    <row r="150" spans="1:7" ht="37.5" customHeight="1" thickBot="1">
      <c r="A150" s="74">
        <v>145</v>
      </c>
      <c r="B150" s="75" t="e">
        <v>#VALUE!</v>
      </c>
      <c r="C150" s="644">
        <v>145</v>
      </c>
      <c r="D150" s="624" t="str">
        <f>IFERROR(VLOOKUP(B150,選挙人情報!A:U,13,FALSE),"")</f>
        <v/>
      </c>
      <c r="E150" s="625" t="str">
        <f>IFERROR(VLOOKUP(B150,選挙人情報!A:U,21,FALSE),"")</f>
        <v/>
      </c>
      <c r="F150" s="626" t="str">
        <f>IFERROR(VLOOKUP(B150,選挙人情報!A:U,4,FALSE),"")</f>
        <v/>
      </c>
      <c r="G150" s="645"/>
    </row>
    <row r="151" spans="1:7" ht="37.5" customHeight="1" thickTop="1">
      <c r="A151" s="74">
        <v>146</v>
      </c>
      <c r="B151" s="75" t="e">
        <v>#VALUE!</v>
      </c>
      <c r="C151" s="640">
        <v>146</v>
      </c>
      <c r="D151" s="629" t="str">
        <f>IFERROR(VLOOKUP(B151,選挙人情報!A:U,13,FALSE),"")</f>
        <v/>
      </c>
      <c r="E151" s="630" t="str">
        <f>IFERROR(VLOOKUP(B151,選挙人情報!A:U,21,FALSE),"")</f>
        <v/>
      </c>
      <c r="F151" s="631" t="str">
        <f>IFERROR(VLOOKUP(B151,選挙人情報!A:U,4,FALSE),"")</f>
        <v/>
      </c>
      <c r="G151" s="641"/>
    </row>
    <row r="152" spans="1:7" ht="37.5" customHeight="1">
      <c r="A152" s="74">
        <v>147</v>
      </c>
      <c r="B152" s="75" t="e">
        <v>#VALUE!</v>
      </c>
      <c r="C152" s="642">
        <v>147</v>
      </c>
      <c r="D152" s="619" t="str">
        <f>IFERROR(VLOOKUP(B152,選挙人情報!A:U,13,FALSE),"")</f>
        <v/>
      </c>
      <c r="E152" s="620" t="str">
        <f>IFERROR(VLOOKUP(B152,選挙人情報!A:U,21,FALSE),"")</f>
        <v/>
      </c>
      <c r="F152" s="621" t="str">
        <f>IFERROR(VLOOKUP(B152,選挙人情報!A:U,4,FALSE),"")</f>
        <v/>
      </c>
      <c r="G152" s="643"/>
    </row>
    <row r="153" spans="1:7" ht="37.5" customHeight="1">
      <c r="A153" s="74">
        <v>148</v>
      </c>
      <c r="B153" s="75" t="e">
        <v>#VALUE!</v>
      </c>
      <c r="C153" s="642">
        <v>148</v>
      </c>
      <c r="D153" s="619" t="str">
        <f>IFERROR(VLOOKUP(B153,選挙人情報!A:U,13,FALSE),"")</f>
        <v/>
      </c>
      <c r="E153" s="620" t="str">
        <f>IFERROR(VLOOKUP(B153,選挙人情報!A:U,21,FALSE),"")</f>
        <v/>
      </c>
      <c r="F153" s="621" t="str">
        <f>IFERROR(VLOOKUP(B153,選挙人情報!A:U,4,FALSE),"")</f>
        <v/>
      </c>
      <c r="G153" s="643"/>
    </row>
    <row r="154" spans="1:7" ht="37.5" customHeight="1">
      <c r="A154" s="74">
        <v>149</v>
      </c>
      <c r="B154" s="75" t="e">
        <v>#VALUE!</v>
      </c>
      <c r="C154" s="642">
        <v>149</v>
      </c>
      <c r="D154" s="619" t="str">
        <f>IFERROR(VLOOKUP(B154,選挙人情報!A:U,13,FALSE),"")</f>
        <v/>
      </c>
      <c r="E154" s="620" t="str">
        <f>IFERROR(VLOOKUP(B154,選挙人情報!A:U,21,FALSE),"")</f>
        <v/>
      </c>
      <c r="F154" s="621" t="str">
        <f>IFERROR(VLOOKUP(B154,選挙人情報!A:U,4,FALSE),"")</f>
        <v/>
      </c>
      <c r="G154" s="643"/>
    </row>
    <row r="155" spans="1:7" ht="37.5" customHeight="1" thickBot="1">
      <c r="A155" s="74">
        <v>150</v>
      </c>
      <c r="B155" s="75" t="e">
        <v>#VALUE!</v>
      </c>
      <c r="C155" s="644">
        <v>150</v>
      </c>
      <c r="D155" s="624" t="str">
        <f>IFERROR(VLOOKUP(B155,選挙人情報!A:U,13,FALSE),"")</f>
        <v/>
      </c>
      <c r="E155" s="625" t="str">
        <f>IFERROR(VLOOKUP(B155,選挙人情報!A:U,21,FALSE),"")</f>
        <v/>
      </c>
      <c r="F155" s="626" t="str">
        <f>IFERROR(VLOOKUP(B155,選挙人情報!A:U,4,FALSE),"")</f>
        <v/>
      </c>
      <c r="G155" s="645"/>
    </row>
    <row r="156" spans="1:7" ht="37.5" customHeight="1" thickTop="1">
      <c r="A156" s="74">
        <v>151</v>
      </c>
      <c r="B156" s="75" t="e">
        <v>#VALUE!</v>
      </c>
      <c r="C156" s="640">
        <v>151</v>
      </c>
      <c r="D156" s="629" t="str">
        <f>IFERROR(VLOOKUP(B156,選挙人情報!A:U,13,FALSE),"")</f>
        <v/>
      </c>
      <c r="E156" s="630" t="str">
        <f>IFERROR(VLOOKUP(B156,選挙人情報!A:U,21,FALSE),"")</f>
        <v/>
      </c>
      <c r="F156" s="631" t="str">
        <f>IFERROR(VLOOKUP(B156,選挙人情報!A:U,4,FALSE),"")</f>
        <v/>
      </c>
      <c r="G156" s="641"/>
    </row>
    <row r="157" spans="1:7" ht="37.5" customHeight="1">
      <c r="A157" s="74">
        <v>152</v>
      </c>
      <c r="B157" s="75" t="e">
        <v>#VALUE!</v>
      </c>
      <c r="C157" s="642">
        <v>152</v>
      </c>
      <c r="D157" s="619" t="str">
        <f>IFERROR(VLOOKUP(B157,選挙人情報!A:U,13,FALSE),"")</f>
        <v/>
      </c>
      <c r="E157" s="620" t="str">
        <f>IFERROR(VLOOKUP(B157,選挙人情報!A:U,21,FALSE),"")</f>
        <v/>
      </c>
      <c r="F157" s="621" t="str">
        <f>IFERROR(VLOOKUP(B157,選挙人情報!A:U,4,FALSE),"")</f>
        <v/>
      </c>
      <c r="G157" s="643"/>
    </row>
    <row r="158" spans="1:7" ht="37.5" customHeight="1">
      <c r="A158" s="74">
        <v>153</v>
      </c>
      <c r="B158" s="75" t="e">
        <v>#VALUE!</v>
      </c>
      <c r="C158" s="642">
        <v>153</v>
      </c>
      <c r="D158" s="619" t="str">
        <f>IFERROR(VLOOKUP(B158,選挙人情報!A:U,13,FALSE),"")</f>
        <v/>
      </c>
      <c r="E158" s="620" t="str">
        <f>IFERROR(VLOOKUP(B158,選挙人情報!A:U,21,FALSE),"")</f>
        <v/>
      </c>
      <c r="F158" s="621" t="str">
        <f>IFERROR(VLOOKUP(B158,選挙人情報!A:U,4,FALSE),"")</f>
        <v/>
      </c>
      <c r="G158" s="643"/>
    </row>
    <row r="159" spans="1:7" ht="37.5" customHeight="1">
      <c r="A159" s="74">
        <v>154</v>
      </c>
      <c r="B159" s="75" t="e">
        <v>#VALUE!</v>
      </c>
      <c r="C159" s="642">
        <v>154</v>
      </c>
      <c r="D159" s="619" t="str">
        <f>IFERROR(VLOOKUP(B159,選挙人情報!A:U,13,FALSE),"")</f>
        <v/>
      </c>
      <c r="E159" s="620" t="str">
        <f>IFERROR(VLOOKUP(B159,選挙人情報!A:U,21,FALSE),"")</f>
        <v/>
      </c>
      <c r="F159" s="621" t="str">
        <f>IFERROR(VLOOKUP(B159,選挙人情報!A:U,4,FALSE),"")</f>
        <v/>
      </c>
      <c r="G159" s="643"/>
    </row>
    <row r="160" spans="1:7" ht="37.5" customHeight="1" thickBot="1">
      <c r="A160" s="74">
        <v>155</v>
      </c>
      <c r="B160" s="75" t="e">
        <v>#VALUE!</v>
      </c>
      <c r="C160" s="644">
        <v>155</v>
      </c>
      <c r="D160" s="624" t="str">
        <f>IFERROR(VLOOKUP(B160,選挙人情報!A:U,13,FALSE),"")</f>
        <v/>
      </c>
      <c r="E160" s="625" t="str">
        <f>IFERROR(VLOOKUP(B160,選挙人情報!A:U,21,FALSE),"")</f>
        <v/>
      </c>
      <c r="F160" s="626" t="str">
        <f>IFERROR(VLOOKUP(B160,選挙人情報!A:U,4,FALSE),"")</f>
        <v/>
      </c>
      <c r="G160" s="645"/>
    </row>
    <row r="161" spans="1:7" ht="37.5" customHeight="1" thickTop="1">
      <c r="A161" s="74">
        <v>156</v>
      </c>
      <c r="B161" s="75" t="e">
        <v>#VALUE!</v>
      </c>
      <c r="C161" s="640">
        <v>156</v>
      </c>
      <c r="D161" s="629" t="str">
        <f>IFERROR(VLOOKUP(B161,選挙人情報!A:U,13,FALSE),"")</f>
        <v/>
      </c>
      <c r="E161" s="630" t="str">
        <f>IFERROR(VLOOKUP(B161,選挙人情報!A:U,21,FALSE),"")</f>
        <v/>
      </c>
      <c r="F161" s="631" t="str">
        <f>IFERROR(VLOOKUP(B161,選挙人情報!A:U,4,FALSE),"")</f>
        <v/>
      </c>
      <c r="G161" s="641"/>
    </row>
    <row r="162" spans="1:7" ht="37.5" customHeight="1">
      <c r="A162" s="74">
        <v>157</v>
      </c>
      <c r="B162" s="75" t="e">
        <v>#VALUE!</v>
      </c>
      <c r="C162" s="642">
        <v>157</v>
      </c>
      <c r="D162" s="619" t="str">
        <f>IFERROR(VLOOKUP(B162,選挙人情報!A:U,13,FALSE),"")</f>
        <v/>
      </c>
      <c r="E162" s="620" t="str">
        <f>IFERROR(VLOOKUP(B162,選挙人情報!A:U,21,FALSE),"")</f>
        <v/>
      </c>
      <c r="F162" s="621" t="str">
        <f>IFERROR(VLOOKUP(B162,選挙人情報!A:U,4,FALSE),"")</f>
        <v/>
      </c>
      <c r="G162" s="643"/>
    </row>
    <row r="163" spans="1:7" ht="37.5" customHeight="1">
      <c r="A163" s="74">
        <v>158</v>
      </c>
      <c r="B163" s="75" t="e">
        <v>#VALUE!</v>
      </c>
      <c r="C163" s="642">
        <v>158</v>
      </c>
      <c r="D163" s="619" t="str">
        <f>IFERROR(VLOOKUP(B163,選挙人情報!A:U,13,FALSE),"")</f>
        <v/>
      </c>
      <c r="E163" s="620" t="str">
        <f>IFERROR(VLOOKUP(B163,選挙人情報!A:U,21,FALSE),"")</f>
        <v/>
      </c>
      <c r="F163" s="621" t="str">
        <f>IFERROR(VLOOKUP(B163,選挙人情報!A:U,4,FALSE),"")</f>
        <v/>
      </c>
      <c r="G163" s="643"/>
    </row>
    <row r="164" spans="1:7" ht="37.5" customHeight="1">
      <c r="A164" s="74">
        <v>159</v>
      </c>
      <c r="B164" s="75" t="e">
        <v>#VALUE!</v>
      </c>
      <c r="C164" s="642">
        <v>159</v>
      </c>
      <c r="D164" s="619" t="str">
        <f>IFERROR(VLOOKUP(B164,選挙人情報!A:U,13,FALSE),"")</f>
        <v/>
      </c>
      <c r="E164" s="620" t="str">
        <f>IFERROR(VLOOKUP(B164,選挙人情報!A:U,21,FALSE),"")</f>
        <v/>
      </c>
      <c r="F164" s="621" t="str">
        <f>IFERROR(VLOOKUP(B164,選挙人情報!A:U,4,FALSE),"")</f>
        <v/>
      </c>
      <c r="G164" s="643"/>
    </row>
    <row r="165" spans="1:7" ht="37.5" customHeight="1">
      <c r="A165" s="74">
        <v>160</v>
      </c>
      <c r="B165" s="75" t="e">
        <v>#VALUE!</v>
      </c>
      <c r="C165" s="642">
        <v>160</v>
      </c>
      <c r="D165" s="619" t="str">
        <f>IFERROR(VLOOKUP(B165,選挙人情報!A:U,13,FALSE),"")</f>
        <v/>
      </c>
      <c r="E165" s="620" t="str">
        <f>IFERROR(VLOOKUP(B165,選挙人情報!A:U,21,FALSE),"")</f>
        <v/>
      </c>
      <c r="F165" s="621" t="str">
        <f>IFERROR(VLOOKUP(B165,選挙人情報!A:U,4,FALSE),"")</f>
        <v/>
      </c>
      <c r="G165" s="643"/>
    </row>
  </sheetData>
  <sheetProtection sheet="1" objects="1" scenarios="1" selectLockedCells="1" selectUnlockedCells="1"/>
  <mergeCells count="5">
    <mergeCell ref="C4:C5"/>
    <mergeCell ref="D4:D5"/>
    <mergeCell ref="E4:F4"/>
    <mergeCell ref="G4:G5"/>
    <mergeCell ref="F2:G2"/>
  </mergeCells>
  <phoneticPr fontId="1"/>
  <pageMargins left="0.70866141732283472" right="0.43307086614173229" top="0.74803149606299213" bottom="0.43307086614173229" header="0.31496062992125984" footer="0.31496062992125984"/>
  <pageSetup paperSize="9" scale="95" fitToHeight="0" orientation="portrait" r:id="rId1"/>
  <headerFooter>
    <oddHeader>&amp;R&amp;P枚目</oddHeader>
  </headerFooter>
  <rowBreaks count="7" manualBreakCount="7">
    <brk id="25" min="2" max="6" man="1"/>
    <brk id="45" min="2" max="6" man="1"/>
    <brk id="65" min="2" max="6" man="1"/>
    <brk id="85" min="2" max="6" man="1"/>
    <brk id="105" min="2" max="6" man="1"/>
    <brk id="125" min="2" max="6" man="1"/>
    <brk id="145" min="2"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94"/>
  <sheetViews>
    <sheetView showZeros="0" view="pageBreakPreview" zoomScale="80" zoomScaleNormal="80" zoomScaleSheetLayoutView="80" workbookViewId="0">
      <selection activeCell="H7" sqref="H7"/>
    </sheetView>
  </sheetViews>
  <sheetFormatPr defaultRowHeight="16.5" customHeight="1"/>
  <cols>
    <col min="1" max="1" width="3.625" style="3" customWidth="1"/>
    <col min="2" max="2" width="10.625" style="3" customWidth="1"/>
    <col min="3" max="32" width="8.75" style="3" customWidth="1"/>
    <col min="33" max="35" width="9" style="3"/>
    <col min="36" max="36" width="13.625" style="3" bestFit="1" customWidth="1"/>
    <col min="37" max="37" width="12" style="3" bestFit="1" customWidth="1"/>
    <col min="38" max="16384" width="9" style="3"/>
  </cols>
  <sheetData>
    <row r="1" spans="1:37" ht="22.5" customHeight="1">
      <c r="A1" s="654" t="s">
        <v>301</v>
      </c>
    </row>
    <row r="2" spans="1:37" ht="12" customHeight="1"/>
    <row r="3" spans="1:37" ht="16.5" customHeight="1">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row>
    <row r="4" spans="1:37" ht="91.5" customHeight="1">
      <c r="B4" s="656"/>
      <c r="C4" s="657" t="s">
        <v>27</v>
      </c>
      <c r="D4" s="657" t="s">
        <v>28</v>
      </c>
      <c r="E4" s="657" t="s">
        <v>29</v>
      </c>
      <c r="F4" s="657" t="s">
        <v>30</v>
      </c>
      <c r="G4" s="657" t="s">
        <v>31</v>
      </c>
      <c r="H4" s="657" t="s">
        <v>32</v>
      </c>
      <c r="I4" s="657" t="s">
        <v>33</v>
      </c>
      <c r="J4" s="657" t="s">
        <v>34</v>
      </c>
      <c r="K4" s="657" t="s">
        <v>35</v>
      </c>
      <c r="L4" s="657" t="s">
        <v>36</v>
      </c>
      <c r="M4" s="657" t="s">
        <v>37</v>
      </c>
      <c r="N4" s="657" t="s">
        <v>38</v>
      </c>
      <c r="O4" s="657" t="s">
        <v>39</v>
      </c>
      <c r="P4" s="657" t="s">
        <v>315</v>
      </c>
      <c r="Q4" s="657" t="s">
        <v>41</v>
      </c>
      <c r="R4" s="657" t="s">
        <v>42</v>
      </c>
      <c r="S4" s="657" t="s">
        <v>43</v>
      </c>
      <c r="T4" s="657" t="s">
        <v>44</v>
      </c>
      <c r="U4" s="657" t="s">
        <v>45</v>
      </c>
      <c r="V4" s="657" t="s">
        <v>46</v>
      </c>
      <c r="W4" s="657" t="s">
        <v>47</v>
      </c>
      <c r="X4" s="657" t="s">
        <v>48</v>
      </c>
      <c r="Y4" s="657" t="s">
        <v>49</v>
      </c>
      <c r="Z4" s="657" t="s">
        <v>50</v>
      </c>
      <c r="AA4" s="657" t="s">
        <v>51</v>
      </c>
      <c r="AB4" s="657" t="s">
        <v>52</v>
      </c>
      <c r="AC4" s="657" t="s">
        <v>53</v>
      </c>
      <c r="AD4" s="657" t="s">
        <v>54</v>
      </c>
      <c r="AE4" s="657" t="s">
        <v>55</v>
      </c>
      <c r="AF4" s="657" t="s">
        <v>56</v>
      </c>
      <c r="AG4" s="658" t="s">
        <v>130</v>
      </c>
    </row>
    <row r="5" spans="1:37" ht="13.5" hidden="1" customHeight="1">
      <c r="B5" s="659">
        <f>DCOUNTA(選挙人情報!A:AB,,AJ6:AK7)</f>
        <v>160</v>
      </c>
      <c r="C5" s="660">
        <v>101</v>
      </c>
      <c r="D5" s="660">
        <v>102</v>
      </c>
      <c r="E5" s="660">
        <v>103</v>
      </c>
      <c r="F5" s="660">
        <v>104</v>
      </c>
      <c r="G5" s="660">
        <v>105</v>
      </c>
      <c r="H5" s="660">
        <v>106</v>
      </c>
      <c r="I5" s="660">
        <v>107</v>
      </c>
      <c r="J5" s="660">
        <v>108</v>
      </c>
      <c r="K5" s="660">
        <v>109</v>
      </c>
      <c r="L5" s="660">
        <v>110</v>
      </c>
      <c r="M5" s="660">
        <v>111</v>
      </c>
      <c r="N5" s="660">
        <v>112</v>
      </c>
      <c r="O5" s="660">
        <v>113</v>
      </c>
      <c r="P5" s="660">
        <v>114</v>
      </c>
      <c r="Q5" s="660">
        <v>115</v>
      </c>
      <c r="R5" s="660">
        <v>116</v>
      </c>
      <c r="S5" s="660">
        <v>117</v>
      </c>
      <c r="T5" s="660">
        <v>118</v>
      </c>
      <c r="U5" s="660">
        <v>119</v>
      </c>
      <c r="V5" s="660">
        <v>120</v>
      </c>
      <c r="W5" s="660">
        <v>121</v>
      </c>
      <c r="X5" s="660">
        <v>122</v>
      </c>
      <c r="Y5" s="660">
        <v>123</v>
      </c>
      <c r="Z5" s="660">
        <v>124</v>
      </c>
      <c r="AA5" s="660">
        <v>125</v>
      </c>
      <c r="AB5" s="660">
        <v>126</v>
      </c>
      <c r="AC5" s="660">
        <v>127</v>
      </c>
      <c r="AD5" s="660">
        <v>128</v>
      </c>
      <c r="AE5" s="660">
        <v>129</v>
      </c>
      <c r="AF5" s="660">
        <v>130</v>
      </c>
      <c r="AG5" s="661"/>
    </row>
    <row r="6" spans="1:37" ht="24" customHeight="1">
      <c r="A6" s="655">
        <v>1</v>
      </c>
      <c r="B6" s="662">
        <v>45842</v>
      </c>
      <c r="C6" s="663">
        <f t="dataTable" ref="C6:AF21" dt2D="1" dtr="1" r1="AK7" r2="AJ7"/>
        <v>0</v>
      </c>
      <c r="D6" s="663">
        <v>0</v>
      </c>
      <c r="E6" s="663">
        <v>0</v>
      </c>
      <c r="F6" s="663">
        <v>0</v>
      </c>
      <c r="G6" s="663">
        <v>0</v>
      </c>
      <c r="H6" s="663">
        <v>0</v>
      </c>
      <c r="I6" s="663">
        <v>0</v>
      </c>
      <c r="J6" s="663">
        <v>0</v>
      </c>
      <c r="K6" s="663">
        <v>0</v>
      </c>
      <c r="L6" s="663">
        <v>0</v>
      </c>
      <c r="M6" s="663">
        <v>0</v>
      </c>
      <c r="N6" s="663">
        <v>0</v>
      </c>
      <c r="O6" s="663">
        <v>0</v>
      </c>
      <c r="P6" s="663">
        <v>0</v>
      </c>
      <c r="Q6" s="663">
        <v>0</v>
      </c>
      <c r="R6" s="663">
        <v>0</v>
      </c>
      <c r="S6" s="663">
        <v>0</v>
      </c>
      <c r="T6" s="663">
        <v>0</v>
      </c>
      <c r="U6" s="663">
        <v>0</v>
      </c>
      <c r="V6" s="663">
        <v>0</v>
      </c>
      <c r="W6" s="663">
        <v>0</v>
      </c>
      <c r="X6" s="663">
        <v>0</v>
      </c>
      <c r="Y6" s="663">
        <v>0</v>
      </c>
      <c r="Z6" s="663">
        <v>0</v>
      </c>
      <c r="AA6" s="663">
        <v>0</v>
      </c>
      <c r="AB6" s="663">
        <v>0</v>
      </c>
      <c r="AC6" s="663">
        <v>0</v>
      </c>
      <c r="AD6" s="663">
        <v>0</v>
      </c>
      <c r="AE6" s="663">
        <v>0</v>
      </c>
      <c r="AF6" s="663">
        <v>0</v>
      </c>
      <c r="AG6" s="664">
        <f>SUM(C6:AF6)</f>
        <v>0</v>
      </c>
      <c r="AJ6" s="665" t="s">
        <v>72</v>
      </c>
      <c r="AK6" s="666" t="s">
        <v>305</v>
      </c>
    </row>
    <row r="7" spans="1:37" ht="24" customHeight="1">
      <c r="A7" s="655">
        <v>2</v>
      </c>
      <c r="B7" s="662">
        <v>45843</v>
      </c>
      <c r="C7" s="663">
        <v>0</v>
      </c>
      <c r="D7" s="663">
        <v>0</v>
      </c>
      <c r="E7" s="663">
        <v>0</v>
      </c>
      <c r="F7" s="663">
        <v>0</v>
      </c>
      <c r="G7" s="663">
        <v>0</v>
      </c>
      <c r="H7" s="663">
        <v>0</v>
      </c>
      <c r="I7" s="663">
        <v>0</v>
      </c>
      <c r="J7" s="663">
        <v>0</v>
      </c>
      <c r="K7" s="663">
        <v>0</v>
      </c>
      <c r="L7" s="663">
        <v>0</v>
      </c>
      <c r="M7" s="663">
        <v>0</v>
      </c>
      <c r="N7" s="663">
        <v>0</v>
      </c>
      <c r="O7" s="663">
        <v>0</v>
      </c>
      <c r="P7" s="663">
        <v>0</v>
      </c>
      <c r="Q7" s="663">
        <v>0</v>
      </c>
      <c r="R7" s="663">
        <v>0</v>
      </c>
      <c r="S7" s="663">
        <v>0</v>
      </c>
      <c r="T7" s="663">
        <v>0</v>
      </c>
      <c r="U7" s="663">
        <v>0</v>
      </c>
      <c r="V7" s="663">
        <v>0</v>
      </c>
      <c r="W7" s="663">
        <v>0</v>
      </c>
      <c r="X7" s="663">
        <v>0</v>
      </c>
      <c r="Y7" s="663">
        <v>0</v>
      </c>
      <c r="Z7" s="663">
        <v>0</v>
      </c>
      <c r="AA7" s="663">
        <v>0</v>
      </c>
      <c r="AB7" s="663">
        <v>0</v>
      </c>
      <c r="AC7" s="663">
        <v>0</v>
      </c>
      <c r="AD7" s="663">
        <v>0</v>
      </c>
      <c r="AE7" s="663">
        <v>0</v>
      </c>
      <c r="AF7" s="663">
        <v>0</v>
      </c>
      <c r="AG7" s="664">
        <f t="shared" ref="AG7:AG22" si="0">SUM(C7:AF7)</f>
        <v>0</v>
      </c>
      <c r="AJ7" s="667"/>
      <c r="AK7" s="668"/>
    </row>
    <row r="8" spans="1:37" ht="24" customHeight="1">
      <c r="A8" s="655">
        <v>3</v>
      </c>
      <c r="B8" s="662">
        <v>45844</v>
      </c>
      <c r="C8" s="663">
        <v>0</v>
      </c>
      <c r="D8" s="663">
        <v>0</v>
      </c>
      <c r="E8" s="663">
        <v>0</v>
      </c>
      <c r="F8" s="663">
        <v>0</v>
      </c>
      <c r="G8" s="663">
        <v>0</v>
      </c>
      <c r="H8" s="663">
        <v>0</v>
      </c>
      <c r="I8" s="663">
        <v>0</v>
      </c>
      <c r="J8" s="663">
        <v>0</v>
      </c>
      <c r="K8" s="663">
        <v>0</v>
      </c>
      <c r="L8" s="663">
        <v>0</v>
      </c>
      <c r="M8" s="663">
        <v>0</v>
      </c>
      <c r="N8" s="663">
        <v>0</v>
      </c>
      <c r="O8" s="663">
        <v>0</v>
      </c>
      <c r="P8" s="663">
        <v>0</v>
      </c>
      <c r="Q8" s="663">
        <v>0</v>
      </c>
      <c r="R8" s="663">
        <v>0</v>
      </c>
      <c r="S8" s="663">
        <v>0</v>
      </c>
      <c r="T8" s="663">
        <v>0</v>
      </c>
      <c r="U8" s="663">
        <v>0</v>
      </c>
      <c r="V8" s="663">
        <v>0</v>
      </c>
      <c r="W8" s="663">
        <v>0</v>
      </c>
      <c r="X8" s="663">
        <v>0</v>
      </c>
      <c r="Y8" s="663">
        <v>0</v>
      </c>
      <c r="Z8" s="663">
        <v>0</v>
      </c>
      <c r="AA8" s="663">
        <v>0</v>
      </c>
      <c r="AB8" s="663">
        <v>0</v>
      </c>
      <c r="AC8" s="663">
        <v>0</v>
      </c>
      <c r="AD8" s="663">
        <v>0</v>
      </c>
      <c r="AE8" s="663">
        <v>0</v>
      </c>
      <c r="AF8" s="663">
        <v>0</v>
      </c>
      <c r="AG8" s="664">
        <f t="shared" si="0"/>
        <v>0</v>
      </c>
    </row>
    <row r="9" spans="1:37" ht="24" customHeight="1">
      <c r="A9" s="655">
        <v>4</v>
      </c>
      <c r="B9" s="662">
        <v>45845</v>
      </c>
      <c r="C9" s="663">
        <v>0</v>
      </c>
      <c r="D9" s="663">
        <v>0</v>
      </c>
      <c r="E9" s="663">
        <v>0</v>
      </c>
      <c r="F9" s="663">
        <v>0</v>
      </c>
      <c r="G9" s="663">
        <v>0</v>
      </c>
      <c r="H9" s="663">
        <v>0</v>
      </c>
      <c r="I9" s="663">
        <v>0</v>
      </c>
      <c r="J9" s="663">
        <v>0</v>
      </c>
      <c r="K9" s="663">
        <v>0</v>
      </c>
      <c r="L9" s="663">
        <v>0</v>
      </c>
      <c r="M9" s="663">
        <v>0</v>
      </c>
      <c r="N9" s="663">
        <v>0</v>
      </c>
      <c r="O9" s="663">
        <v>0</v>
      </c>
      <c r="P9" s="663">
        <v>0</v>
      </c>
      <c r="Q9" s="663">
        <v>0</v>
      </c>
      <c r="R9" s="663">
        <v>0</v>
      </c>
      <c r="S9" s="663">
        <v>0</v>
      </c>
      <c r="T9" s="663">
        <v>0</v>
      </c>
      <c r="U9" s="663">
        <v>0</v>
      </c>
      <c r="V9" s="663">
        <v>0</v>
      </c>
      <c r="W9" s="663">
        <v>0</v>
      </c>
      <c r="X9" s="663">
        <v>0</v>
      </c>
      <c r="Y9" s="663">
        <v>0</v>
      </c>
      <c r="Z9" s="663">
        <v>0</v>
      </c>
      <c r="AA9" s="663">
        <v>0</v>
      </c>
      <c r="AB9" s="663">
        <v>0</v>
      </c>
      <c r="AC9" s="663">
        <v>0</v>
      </c>
      <c r="AD9" s="663">
        <v>0</v>
      </c>
      <c r="AE9" s="663">
        <v>0</v>
      </c>
      <c r="AF9" s="663">
        <v>0</v>
      </c>
      <c r="AG9" s="664">
        <f t="shared" si="0"/>
        <v>0</v>
      </c>
    </row>
    <row r="10" spans="1:37" ht="24" customHeight="1">
      <c r="A10" s="655">
        <v>5</v>
      </c>
      <c r="B10" s="662">
        <v>45846</v>
      </c>
      <c r="C10" s="663">
        <v>0</v>
      </c>
      <c r="D10" s="663">
        <v>0</v>
      </c>
      <c r="E10" s="663">
        <v>0</v>
      </c>
      <c r="F10" s="663">
        <v>0</v>
      </c>
      <c r="G10" s="663">
        <v>0</v>
      </c>
      <c r="H10" s="663">
        <v>0</v>
      </c>
      <c r="I10" s="663">
        <v>0</v>
      </c>
      <c r="J10" s="663">
        <v>0</v>
      </c>
      <c r="K10" s="663">
        <v>0</v>
      </c>
      <c r="L10" s="663">
        <v>0</v>
      </c>
      <c r="M10" s="663">
        <v>0</v>
      </c>
      <c r="N10" s="663">
        <v>0</v>
      </c>
      <c r="O10" s="663">
        <v>0</v>
      </c>
      <c r="P10" s="663">
        <v>0</v>
      </c>
      <c r="Q10" s="663">
        <v>0</v>
      </c>
      <c r="R10" s="663">
        <v>0</v>
      </c>
      <c r="S10" s="663">
        <v>0</v>
      </c>
      <c r="T10" s="663">
        <v>0</v>
      </c>
      <c r="U10" s="663">
        <v>0</v>
      </c>
      <c r="V10" s="663">
        <v>0</v>
      </c>
      <c r="W10" s="663">
        <v>0</v>
      </c>
      <c r="X10" s="663">
        <v>0</v>
      </c>
      <c r="Y10" s="663">
        <v>0</v>
      </c>
      <c r="Z10" s="663">
        <v>0</v>
      </c>
      <c r="AA10" s="663">
        <v>0</v>
      </c>
      <c r="AB10" s="663">
        <v>0</v>
      </c>
      <c r="AC10" s="663">
        <v>0</v>
      </c>
      <c r="AD10" s="663">
        <v>0</v>
      </c>
      <c r="AE10" s="663">
        <v>0</v>
      </c>
      <c r="AF10" s="663">
        <v>0</v>
      </c>
      <c r="AG10" s="664">
        <f t="shared" si="0"/>
        <v>0</v>
      </c>
    </row>
    <row r="11" spans="1:37" ht="24" customHeight="1">
      <c r="A11" s="655">
        <v>6</v>
      </c>
      <c r="B11" s="662">
        <v>45847</v>
      </c>
      <c r="C11" s="663">
        <v>0</v>
      </c>
      <c r="D11" s="663">
        <v>0</v>
      </c>
      <c r="E11" s="663">
        <v>0</v>
      </c>
      <c r="F11" s="663">
        <v>0</v>
      </c>
      <c r="G11" s="663">
        <v>0</v>
      </c>
      <c r="H11" s="663">
        <v>0</v>
      </c>
      <c r="I11" s="663">
        <v>0</v>
      </c>
      <c r="J11" s="663">
        <v>0</v>
      </c>
      <c r="K11" s="663">
        <v>0</v>
      </c>
      <c r="L11" s="663">
        <v>0</v>
      </c>
      <c r="M11" s="663">
        <v>0</v>
      </c>
      <c r="N11" s="663">
        <v>0</v>
      </c>
      <c r="O11" s="663">
        <v>0</v>
      </c>
      <c r="P11" s="663">
        <v>0</v>
      </c>
      <c r="Q11" s="663">
        <v>0</v>
      </c>
      <c r="R11" s="663">
        <v>0</v>
      </c>
      <c r="S11" s="663">
        <v>0</v>
      </c>
      <c r="T11" s="663">
        <v>0</v>
      </c>
      <c r="U11" s="663">
        <v>0</v>
      </c>
      <c r="V11" s="663">
        <v>0</v>
      </c>
      <c r="W11" s="663">
        <v>0</v>
      </c>
      <c r="X11" s="663">
        <v>0</v>
      </c>
      <c r="Y11" s="663">
        <v>0</v>
      </c>
      <c r="Z11" s="663">
        <v>0</v>
      </c>
      <c r="AA11" s="663">
        <v>0</v>
      </c>
      <c r="AB11" s="663">
        <v>0</v>
      </c>
      <c r="AC11" s="663">
        <v>0</v>
      </c>
      <c r="AD11" s="663">
        <v>0</v>
      </c>
      <c r="AE11" s="663">
        <v>0</v>
      </c>
      <c r="AF11" s="663">
        <v>0</v>
      </c>
      <c r="AG11" s="664">
        <f t="shared" si="0"/>
        <v>0</v>
      </c>
    </row>
    <row r="12" spans="1:37" ht="24" customHeight="1">
      <c r="A12" s="655">
        <v>7</v>
      </c>
      <c r="B12" s="662">
        <v>45848</v>
      </c>
      <c r="C12" s="663">
        <v>0</v>
      </c>
      <c r="D12" s="663">
        <v>0</v>
      </c>
      <c r="E12" s="663">
        <v>0</v>
      </c>
      <c r="F12" s="663">
        <v>0</v>
      </c>
      <c r="G12" s="663">
        <v>0</v>
      </c>
      <c r="H12" s="663">
        <v>0</v>
      </c>
      <c r="I12" s="663">
        <v>0</v>
      </c>
      <c r="J12" s="663">
        <v>0</v>
      </c>
      <c r="K12" s="663">
        <v>0</v>
      </c>
      <c r="L12" s="663">
        <v>0</v>
      </c>
      <c r="M12" s="663">
        <v>0</v>
      </c>
      <c r="N12" s="663">
        <v>0</v>
      </c>
      <c r="O12" s="663">
        <v>0</v>
      </c>
      <c r="P12" s="663">
        <v>0</v>
      </c>
      <c r="Q12" s="663">
        <v>0</v>
      </c>
      <c r="R12" s="663">
        <v>0</v>
      </c>
      <c r="S12" s="663">
        <v>0</v>
      </c>
      <c r="T12" s="663">
        <v>0</v>
      </c>
      <c r="U12" s="663">
        <v>0</v>
      </c>
      <c r="V12" s="663">
        <v>0</v>
      </c>
      <c r="W12" s="663">
        <v>0</v>
      </c>
      <c r="X12" s="663">
        <v>0</v>
      </c>
      <c r="Y12" s="663">
        <v>0</v>
      </c>
      <c r="Z12" s="663">
        <v>0</v>
      </c>
      <c r="AA12" s="663">
        <v>0</v>
      </c>
      <c r="AB12" s="663">
        <v>0</v>
      </c>
      <c r="AC12" s="663">
        <v>0</v>
      </c>
      <c r="AD12" s="663">
        <v>0</v>
      </c>
      <c r="AE12" s="663">
        <v>0</v>
      </c>
      <c r="AF12" s="663">
        <v>0</v>
      </c>
      <c r="AG12" s="664">
        <f t="shared" si="0"/>
        <v>0</v>
      </c>
    </row>
    <row r="13" spans="1:37" ht="24" customHeight="1">
      <c r="A13" s="655">
        <v>8</v>
      </c>
      <c r="B13" s="662">
        <v>45849</v>
      </c>
      <c r="C13" s="663">
        <v>0</v>
      </c>
      <c r="D13" s="663">
        <v>0</v>
      </c>
      <c r="E13" s="663">
        <v>0</v>
      </c>
      <c r="F13" s="663">
        <v>0</v>
      </c>
      <c r="G13" s="663">
        <v>0</v>
      </c>
      <c r="H13" s="663">
        <v>0</v>
      </c>
      <c r="I13" s="663">
        <v>0</v>
      </c>
      <c r="J13" s="663">
        <v>0</v>
      </c>
      <c r="K13" s="663">
        <v>0</v>
      </c>
      <c r="L13" s="663">
        <v>0</v>
      </c>
      <c r="M13" s="663">
        <v>0</v>
      </c>
      <c r="N13" s="663">
        <v>0</v>
      </c>
      <c r="O13" s="663">
        <v>0</v>
      </c>
      <c r="P13" s="663">
        <v>0</v>
      </c>
      <c r="Q13" s="663">
        <v>0</v>
      </c>
      <c r="R13" s="663">
        <v>0</v>
      </c>
      <c r="S13" s="663">
        <v>0</v>
      </c>
      <c r="T13" s="663">
        <v>0</v>
      </c>
      <c r="U13" s="663">
        <v>0</v>
      </c>
      <c r="V13" s="663">
        <v>0</v>
      </c>
      <c r="W13" s="663">
        <v>0</v>
      </c>
      <c r="X13" s="663">
        <v>0</v>
      </c>
      <c r="Y13" s="663">
        <v>0</v>
      </c>
      <c r="Z13" s="663">
        <v>0</v>
      </c>
      <c r="AA13" s="663">
        <v>0</v>
      </c>
      <c r="AB13" s="663">
        <v>0</v>
      </c>
      <c r="AC13" s="663">
        <v>0</v>
      </c>
      <c r="AD13" s="663">
        <v>0</v>
      </c>
      <c r="AE13" s="663">
        <v>0</v>
      </c>
      <c r="AF13" s="663">
        <v>0</v>
      </c>
      <c r="AG13" s="664">
        <f t="shared" si="0"/>
        <v>0</v>
      </c>
    </row>
    <row r="14" spans="1:37" ht="24" customHeight="1">
      <c r="A14" s="655">
        <v>9</v>
      </c>
      <c r="B14" s="662">
        <v>45850</v>
      </c>
      <c r="C14" s="663">
        <v>0</v>
      </c>
      <c r="D14" s="663">
        <v>0</v>
      </c>
      <c r="E14" s="663">
        <v>0</v>
      </c>
      <c r="F14" s="663">
        <v>0</v>
      </c>
      <c r="G14" s="663">
        <v>0</v>
      </c>
      <c r="H14" s="663">
        <v>0</v>
      </c>
      <c r="I14" s="663">
        <v>0</v>
      </c>
      <c r="J14" s="663">
        <v>0</v>
      </c>
      <c r="K14" s="663">
        <v>0</v>
      </c>
      <c r="L14" s="663">
        <v>0</v>
      </c>
      <c r="M14" s="663">
        <v>0</v>
      </c>
      <c r="N14" s="663">
        <v>0</v>
      </c>
      <c r="O14" s="663">
        <v>0</v>
      </c>
      <c r="P14" s="663">
        <v>0</v>
      </c>
      <c r="Q14" s="663">
        <v>0</v>
      </c>
      <c r="R14" s="663">
        <v>0</v>
      </c>
      <c r="S14" s="663">
        <v>0</v>
      </c>
      <c r="T14" s="663">
        <v>0</v>
      </c>
      <c r="U14" s="663">
        <v>0</v>
      </c>
      <c r="V14" s="663">
        <v>0</v>
      </c>
      <c r="W14" s="663">
        <v>0</v>
      </c>
      <c r="X14" s="663">
        <v>0</v>
      </c>
      <c r="Y14" s="663">
        <v>0</v>
      </c>
      <c r="Z14" s="663">
        <v>0</v>
      </c>
      <c r="AA14" s="663">
        <v>0</v>
      </c>
      <c r="AB14" s="663">
        <v>0</v>
      </c>
      <c r="AC14" s="663">
        <v>0</v>
      </c>
      <c r="AD14" s="663">
        <v>0</v>
      </c>
      <c r="AE14" s="663">
        <v>0</v>
      </c>
      <c r="AF14" s="663">
        <v>0</v>
      </c>
      <c r="AG14" s="664">
        <f t="shared" si="0"/>
        <v>0</v>
      </c>
    </row>
    <row r="15" spans="1:37" ht="24" customHeight="1">
      <c r="A15" s="655">
        <v>10</v>
      </c>
      <c r="B15" s="662">
        <v>45851</v>
      </c>
      <c r="C15" s="663">
        <v>0</v>
      </c>
      <c r="D15" s="663">
        <v>0</v>
      </c>
      <c r="E15" s="663">
        <v>0</v>
      </c>
      <c r="F15" s="663">
        <v>0</v>
      </c>
      <c r="G15" s="663">
        <v>0</v>
      </c>
      <c r="H15" s="663">
        <v>0</v>
      </c>
      <c r="I15" s="663">
        <v>0</v>
      </c>
      <c r="J15" s="663">
        <v>0</v>
      </c>
      <c r="K15" s="663">
        <v>0</v>
      </c>
      <c r="L15" s="663">
        <v>0</v>
      </c>
      <c r="M15" s="663">
        <v>0</v>
      </c>
      <c r="N15" s="663">
        <v>0</v>
      </c>
      <c r="O15" s="663">
        <v>0</v>
      </c>
      <c r="P15" s="663">
        <v>0</v>
      </c>
      <c r="Q15" s="663">
        <v>0</v>
      </c>
      <c r="R15" s="663">
        <v>0</v>
      </c>
      <c r="S15" s="663">
        <v>0</v>
      </c>
      <c r="T15" s="663">
        <v>0</v>
      </c>
      <c r="U15" s="663">
        <v>0</v>
      </c>
      <c r="V15" s="663">
        <v>0</v>
      </c>
      <c r="W15" s="663">
        <v>0</v>
      </c>
      <c r="X15" s="663">
        <v>0</v>
      </c>
      <c r="Y15" s="663">
        <v>0</v>
      </c>
      <c r="Z15" s="663">
        <v>0</v>
      </c>
      <c r="AA15" s="663">
        <v>0</v>
      </c>
      <c r="AB15" s="663">
        <v>0</v>
      </c>
      <c r="AC15" s="663">
        <v>0</v>
      </c>
      <c r="AD15" s="663">
        <v>0</v>
      </c>
      <c r="AE15" s="663">
        <v>0</v>
      </c>
      <c r="AF15" s="663">
        <v>0</v>
      </c>
      <c r="AG15" s="664">
        <f t="shared" si="0"/>
        <v>0</v>
      </c>
    </row>
    <row r="16" spans="1:37" ht="24" customHeight="1">
      <c r="A16" s="655">
        <v>11</v>
      </c>
      <c r="B16" s="662">
        <v>45852</v>
      </c>
      <c r="C16" s="663">
        <v>0</v>
      </c>
      <c r="D16" s="663">
        <v>0</v>
      </c>
      <c r="E16" s="663">
        <v>0</v>
      </c>
      <c r="F16" s="663">
        <v>0</v>
      </c>
      <c r="G16" s="663">
        <v>0</v>
      </c>
      <c r="H16" s="663">
        <v>0</v>
      </c>
      <c r="I16" s="663">
        <v>0</v>
      </c>
      <c r="J16" s="663">
        <v>0</v>
      </c>
      <c r="K16" s="663">
        <v>0</v>
      </c>
      <c r="L16" s="663">
        <v>0</v>
      </c>
      <c r="M16" s="663">
        <v>0</v>
      </c>
      <c r="N16" s="663">
        <v>0</v>
      </c>
      <c r="O16" s="663">
        <v>0</v>
      </c>
      <c r="P16" s="663">
        <v>0</v>
      </c>
      <c r="Q16" s="663">
        <v>0</v>
      </c>
      <c r="R16" s="663">
        <v>0</v>
      </c>
      <c r="S16" s="663">
        <v>0</v>
      </c>
      <c r="T16" s="663">
        <v>0</v>
      </c>
      <c r="U16" s="663">
        <v>0</v>
      </c>
      <c r="V16" s="663">
        <v>0</v>
      </c>
      <c r="W16" s="663">
        <v>0</v>
      </c>
      <c r="X16" s="663">
        <v>0</v>
      </c>
      <c r="Y16" s="663">
        <v>0</v>
      </c>
      <c r="Z16" s="663">
        <v>0</v>
      </c>
      <c r="AA16" s="663">
        <v>0</v>
      </c>
      <c r="AB16" s="663">
        <v>0</v>
      </c>
      <c r="AC16" s="663">
        <v>0</v>
      </c>
      <c r="AD16" s="663">
        <v>0</v>
      </c>
      <c r="AE16" s="663">
        <v>0</v>
      </c>
      <c r="AF16" s="663">
        <v>0</v>
      </c>
      <c r="AG16" s="664">
        <f t="shared" si="0"/>
        <v>0</v>
      </c>
    </row>
    <row r="17" spans="1:37" ht="24" customHeight="1">
      <c r="A17" s="655">
        <v>12</v>
      </c>
      <c r="B17" s="662">
        <v>45853</v>
      </c>
      <c r="C17" s="663">
        <v>0</v>
      </c>
      <c r="D17" s="663">
        <v>0</v>
      </c>
      <c r="E17" s="663">
        <v>0</v>
      </c>
      <c r="F17" s="663">
        <v>0</v>
      </c>
      <c r="G17" s="663">
        <v>0</v>
      </c>
      <c r="H17" s="663">
        <v>0</v>
      </c>
      <c r="I17" s="663">
        <v>0</v>
      </c>
      <c r="J17" s="663">
        <v>0</v>
      </c>
      <c r="K17" s="663">
        <v>0</v>
      </c>
      <c r="L17" s="663">
        <v>0</v>
      </c>
      <c r="M17" s="663">
        <v>0</v>
      </c>
      <c r="N17" s="663">
        <v>0</v>
      </c>
      <c r="O17" s="663">
        <v>0</v>
      </c>
      <c r="P17" s="663">
        <v>0</v>
      </c>
      <c r="Q17" s="663">
        <v>0</v>
      </c>
      <c r="R17" s="663">
        <v>0</v>
      </c>
      <c r="S17" s="663">
        <v>0</v>
      </c>
      <c r="T17" s="663">
        <v>0</v>
      </c>
      <c r="U17" s="663">
        <v>0</v>
      </c>
      <c r="V17" s="663">
        <v>0</v>
      </c>
      <c r="W17" s="663">
        <v>0</v>
      </c>
      <c r="X17" s="663">
        <v>0</v>
      </c>
      <c r="Y17" s="663">
        <v>0</v>
      </c>
      <c r="Z17" s="663">
        <v>0</v>
      </c>
      <c r="AA17" s="663">
        <v>0</v>
      </c>
      <c r="AB17" s="663">
        <v>0</v>
      </c>
      <c r="AC17" s="663">
        <v>0</v>
      </c>
      <c r="AD17" s="663">
        <v>0</v>
      </c>
      <c r="AE17" s="663">
        <v>0</v>
      </c>
      <c r="AF17" s="663">
        <v>0</v>
      </c>
      <c r="AG17" s="664">
        <f t="shared" si="0"/>
        <v>0</v>
      </c>
    </row>
    <row r="18" spans="1:37" ht="24" customHeight="1">
      <c r="A18" s="655">
        <v>13</v>
      </c>
      <c r="B18" s="662">
        <v>45854</v>
      </c>
      <c r="C18" s="663">
        <v>0</v>
      </c>
      <c r="D18" s="663">
        <v>0</v>
      </c>
      <c r="E18" s="663">
        <v>0</v>
      </c>
      <c r="F18" s="663">
        <v>0</v>
      </c>
      <c r="G18" s="663">
        <v>0</v>
      </c>
      <c r="H18" s="663">
        <v>0</v>
      </c>
      <c r="I18" s="663">
        <v>0</v>
      </c>
      <c r="J18" s="663">
        <v>0</v>
      </c>
      <c r="K18" s="663">
        <v>0</v>
      </c>
      <c r="L18" s="663">
        <v>0</v>
      </c>
      <c r="M18" s="663">
        <v>0</v>
      </c>
      <c r="N18" s="663">
        <v>0</v>
      </c>
      <c r="O18" s="663">
        <v>0</v>
      </c>
      <c r="P18" s="663">
        <v>0</v>
      </c>
      <c r="Q18" s="663">
        <v>0</v>
      </c>
      <c r="R18" s="663">
        <v>0</v>
      </c>
      <c r="S18" s="663">
        <v>0</v>
      </c>
      <c r="T18" s="663">
        <v>0</v>
      </c>
      <c r="U18" s="663">
        <v>0</v>
      </c>
      <c r="V18" s="663">
        <v>0</v>
      </c>
      <c r="W18" s="663">
        <v>0</v>
      </c>
      <c r="X18" s="663">
        <v>0</v>
      </c>
      <c r="Y18" s="663">
        <v>0</v>
      </c>
      <c r="Z18" s="663">
        <v>0</v>
      </c>
      <c r="AA18" s="663">
        <v>0</v>
      </c>
      <c r="AB18" s="663">
        <v>0</v>
      </c>
      <c r="AC18" s="663">
        <v>0</v>
      </c>
      <c r="AD18" s="663">
        <v>0</v>
      </c>
      <c r="AE18" s="663">
        <v>0</v>
      </c>
      <c r="AF18" s="663">
        <v>0</v>
      </c>
      <c r="AG18" s="664">
        <f t="shared" si="0"/>
        <v>0</v>
      </c>
    </row>
    <row r="19" spans="1:37" ht="24" customHeight="1">
      <c r="A19" s="655">
        <v>14</v>
      </c>
      <c r="B19" s="662">
        <v>45855</v>
      </c>
      <c r="C19" s="663">
        <v>0</v>
      </c>
      <c r="D19" s="663">
        <v>0</v>
      </c>
      <c r="E19" s="663">
        <v>0</v>
      </c>
      <c r="F19" s="663">
        <v>0</v>
      </c>
      <c r="G19" s="663">
        <v>0</v>
      </c>
      <c r="H19" s="663">
        <v>0</v>
      </c>
      <c r="I19" s="663">
        <v>0</v>
      </c>
      <c r="J19" s="663">
        <v>0</v>
      </c>
      <c r="K19" s="663">
        <v>0</v>
      </c>
      <c r="L19" s="663">
        <v>0</v>
      </c>
      <c r="M19" s="663">
        <v>0</v>
      </c>
      <c r="N19" s="663">
        <v>0</v>
      </c>
      <c r="O19" s="663">
        <v>0</v>
      </c>
      <c r="P19" s="663">
        <v>0</v>
      </c>
      <c r="Q19" s="663">
        <v>0</v>
      </c>
      <c r="R19" s="663">
        <v>0</v>
      </c>
      <c r="S19" s="663">
        <v>0</v>
      </c>
      <c r="T19" s="663">
        <v>0</v>
      </c>
      <c r="U19" s="663">
        <v>0</v>
      </c>
      <c r="V19" s="663">
        <v>0</v>
      </c>
      <c r="W19" s="663">
        <v>0</v>
      </c>
      <c r="X19" s="663">
        <v>0</v>
      </c>
      <c r="Y19" s="663">
        <v>0</v>
      </c>
      <c r="Z19" s="663">
        <v>0</v>
      </c>
      <c r="AA19" s="663">
        <v>0</v>
      </c>
      <c r="AB19" s="663">
        <v>0</v>
      </c>
      <c r="AC19" s="663">
        <v>0</v>
      </c>
      <c r="AD19" s="663">
        <v>0</v>
      </c>
      <c r="AE19" s="663">
        <v>0</v>
      </c>
      <c r="AF19" s="663">
        <v>0</v>
      </c>
      <c r="AG19" s="664">
        <f t="shared" si="0"/>
        <v>0</v>
      </c>
    </row>
    <row r="20" spans="1:37" ht="24" customHeight="1">
      <c r="A20" s="655">
        <v>15</v>
      </c>
      <c r="B20" s="662">
        <v>45856</v>
      </c>
      <c r="C20" s="663">
        <v>0</v>
      </c>
      <c r="D20" s="663">
        <v>0</v>
      </c>
      <c r="E20" s="663">
        <v>0</v>
      </c>
      <c r="F20" s="663">
        <v>0</v>
      </c>
      <c r="G20" s="663">
        <v>0</v>
      </c>
      <c r="H20" s="663">
        <v>0</v>
      </c>
      <c r="I20" s="663">
        <v>0</v>
      </c>
      <c r="J20" s="663">
        <v>0</v>
      </c>
      <c r="K20" s="663">
        <v>0</v>
      </c>
      <c r="L20" s="663">
        <v>0</v>
      </c>
      <c r="M20" s="663">
        <v>0</v>
      </c>
      <c r="N20" s="663">
        <v>0</v>
      </c>
      <c r="O20" s="663">
        <v>0</v>
      </c>
      <c r="P20" s="663">
        <v>0</v>
      </c>
      <c r="Q20" s="663">
        <v>0</v>
      </c>
      <c r="R20" s="663">
        <v>0</v>
      </c>
      <c r="S20" s="663">
        <v>0</v>
      </c>
      <c r="T20" s="663">
        <v>0</v>
      </c>
      <c r="U20" s="663">
        <v>0</v>
      </c>
      <c r="V20" s="663">
        <v>0</v>
      </c>
      <c r="W20" s="663">
        <v>0</v>
      </c>
      <c r="X20" s="663">
        <v>0</v>
      </c>
      <c r="Y20" s="663">
        <v>0</v>
      </c>
      <c r="Z20" s="663">
        <v>0</v>
      </c>
      <c r="AA20" s="663">
        <v>0</v>
      </c>
      <c r="AB20" s="663">
        <v>0</v>
      </c>
      <c r="AC20" s="663">
        <v>0</v>
      </c>
      <c r="AD20" s="663">
        <v>0</v>
      </c>
      <c r="AE20" s="663">
        <v>0</v>
      </c>
      <c r="AF20" s="663">
        <v>0</v>
      </c>
      <c r="AG20" s="664">
        <f t="shared" si="0"/>
        <v>0</v>
      </c>
    </row>
    <row r="21" spans="1:37" ht="24" customHeight="1">
      <c r="A21" s="655">
        <v>16</v>
      </c>
      <c r="B21" s="662">
        <v>45857</v>
      </c>
      <c r="C21" s="663">
        <v>0</v>
      </c>
      <c r="D21" s="663">
        <v>0</v>
      </c>
      <c r="E21" s="663">
        <v>0</v>
      </c>
      <c r="F21" s="663">
        <v>0</v>
      </c>
      <c r="G21" s="663">
        <v>0</v>
      </c>
      <c r="H21" s="663">
        <v>0</v>
      </c>
      <c r="I21" s="663">
        <v>0</v>
      </c>
      <c r="J21" s="663">
        <v>0</v>
      </c>
      <c r="K21" s="663">
        <v>0</v>
      </c>
      <c r="L21" s="663">
        <v>0</v>
      </c>
      <c r="M21" s="663">
        <v>0</v>
      </c>
      <c r="N21" s="663">
        <v>0</v>
      </c>
      <c r="O21" s="663">
        <v>0</v>
      </c>
      <c r="P21" s="663">
        <v>0</v>
      </c>
      <c r="Q21" s="663">
        <v>0</v>
      </c>
      <c r="R21" s="663">
        <v>0</v>
      </c>
      <c r="S21" s="663">
        <v>0</v>
      </c>
      <c r="T21" s="663">
        <v>0</v>
      </c>
      <c r="U21" s="663">
        <v>0</v>
      </c>
      <c r="V21" s="663">
        <v>0</v>
      </c>
      <c r="W21" s="663">
        <v>0</v>
      </c>
      <c r="X21" s="663">
        <v>0</v>
      </c>
      <c r="Y21" s="663">
        <v>0</v>
      </c>
      <c r="Z21" s="663">
        <v>0</v>
      </c>
      <c r="AA21" s="663">
        <v>0</v>
      </c>
      <c r="AB21" s="663">
        <v>0</v>
      </c>
      <c r="AC21" s="663">
        <v>0</v>
      </c>
      <c r="AD21" s="663">
        <v>0</v>
      </c>
      <c r="AE21" s="663">
        <v>0</v>
      </c>
      <c r="AF21" s="663">
        <v>0</v>
      </c>
      <c r="AG21" s="664">
        <f t="shared" si="0"/>
        <v>0</v>
      </c>
    </row>
    <row r="22" spans="1:37" ht="24" customHeight="1">
      <c r="B22" s="658" t="s">
        <v>129</v>
      </c>
      <c r="C22" s="664">
        <f t="shared" ref="C22:AF22" si="1">SUM(C6:C21)</f>
        <v>0</v>
      </c>
      <c r="D22" s="664">
        <f t="shared" si="1"/>
        <v>0</v>
      </c>
      <c r="E22" s="664">
        <f t="shared" si="1"/>
        <v>0</v>
      </c>
      <c r="F22" s="664">
        <f t="shared" si="1"/>
        <v>0</v>
      </c>
      <c r="G22" s="664">
        <f t="shared" si="1"/>
        <v>0</v>
      </c>
      <c r="H22" s="664">
        <f t="shared" si="1"/>
        <v>0</v>
      </c>
      <c r="I22" s="664">
        <f t="shared" si="1"/>
        <v>0</v>
      </c>
      <c r="J22" s="664">
        <f t="shared" si="1"/>
        <v>0</v>
      </c>
      <c r="K22" s="664">
        <f t="shared" si="1"/>
        <v>0</v>
      </c>
      <c r="L22" s="664">
        <f t="shared" si="1"/>
        <v>0</v>
      </c>
      <c r="M22" s="664">
        <f t="shared" si="1"/>
        <v>0</v>
      </c>
      <c r="N22" s="664">
        <f t="shared" si="1"/>
        <v>0</v>
      </c>
      <c r="O22" s="664">
        <f t="shared" si="1"/>
        <v>0</v>
      </c>
      <c r="P22" s="664">
        <f t="shared" si="1"/>
        <v>0</v>
      </c>
      <c r="Q22" s="664">
        <f t="shared" si="1"/>
        <v>0</v>
      </c>
      <c r="R22" s="664">
        <f t="shared" si="1"/>
        <v>0</v>
      </c>
      <c r="S22" s="664">
        <f t="shared" si="1"/>
        <v>0</v>
      </c>
      <c r="T22" s="664">
        <f t="shared" si="1"/>
        <v>0</v>
      </c>
      <c r="U22" s="664">
        <f t="shared" si="1"/>
        <v>0</v>
      </c>
      <c r="V22" s="664">
        <f t="shared" si="1"/>
        <v>0</v>
      </c>
      <c r="W22" s="664">
        <f t="shared" si="1"/>
        <v>0</v>
      </c>
      <c r="X22" s="664">
        <f t="shared" si="1"/>
        <v>0</v>
      </c>
      <c r="Y22" s="664">
        <f t="shared" si="1"/>
        <v>0</v>
      </c>
      <c r="Z22" s="664">
        <f t="shared" si="1"/>
        <v>0</v>
      </c>
      <c r="AA22" s="664">
        <f t="shared" si="1"/>
        <v>0</v>
      </c>
      <c r="AB22" s="664">
        <f t="shared" si="1"/>
        <v>0</v>
      </c>
      <c r="AC22" s="664">
        <f t="shared" si="1"/>
        <v>0</v>
      </c>
      <c r="AD22" s="664">
        <f t="shared" si="1"/>
        <v>0</v>
      </c>
      <c r="AE22" s="664">
        <f t="shared" si="1"/>
        <v>0</v>
      </c>
      <c r="AF22" s="664">
        <f t="shared" si="1"/>
        <v>0</v>
      </c>
      <c r="AG22" s="664">
        <f t="shared" si="0"/>
        <v>0</v>
      </c>
    </row>
    <row r="23" spans="1:37" ht="24" customHeight="1">
      <c r="C23" s="669"/>
      <c r="D23" s="669"/>
      <c r="E23" s="669"/>
      <c r="F23" s="669"/>
      <c r="G23" s="669"/>
      <c r="H23" s="669"/>
      <c r="I23" s="669"/>
      <c r="J23" s="669"/>
      <c r="K23" s="669"/>
      <c r="L23" s="669"/>
      <c r="M23" s="669"/>
      <c r="N23" s="669"/>
      <c r="O23" s="669"/>
      <c r="P23" s="669"/>
      <c r="Q23" s="669"/>
      <c r="R23" s="669"/>
      <c r="S23" s="669"/>
      <c r="T23" s="669"/>
      <c r="U23" s="669"/>
      <c r="V23" s="669"/>
      <c r="W23" s="669"/>
      <c r="X23" s="669"/>
      <c r="Y23" s="669"/>
      <c r="Z23" s="669"/>
      <c r="AA23" s="669"/>
      <c r="AB23" s="669"/>
      <c r="AC23" s="669"/>
      <c r="AD23" s="669"/>
      <c r="AE23" s="669"/>
      <c r="AF23" s="669"/>
      <c r="AG23" s="670"/>
    </row>
    <row r="25" spans="1:37" ht="22.5" customHeight="1">
      <c r="A25" s="654" t="s">
        <v>302</v>
      </c>
    </row>
    <row r="26" spans="1:37" ht="12" customHeight="1"/>
    <row r="27" spans="1:37" ht="16.5" customHeight="1">
      <c r="C27" s="655">
        <v>1</v>
      </c>
      <c r="D27" s="655">
        <v>2</v>
      </c>
      <c r="E27" s="655">
        <v>3</v>
      </c>
      <c r="F27" s="655">
        <v>4</v>
      </c>
      <c r="G27" s="655">
        <v>5</v>
      </c>
      <c r="H27" s="655">
        <v>6</v>
      </c>
      <c r="I27" s="655">
        <v>7</v>
      </c>
      <c r="J27" s="655">
        <v>8</v>
      </c>
      <c r="K27" s="655">
        <v>9</v>
      </c>
      <c r="L27" s="655">
        <v>10</v>
      </c>
      <c r="M27" s="655">
        <v>11</v>
      </c>
      <c r="N27" s="655">
        <v>12</v>
      </c>
      <c r="O27" s="655">
        <v>13</v>
      </c>
      <c r="P27" s="655">
        <v>14</v>
      </c>
      <c r="Q27" s="655">
        <v>15</v>
      </c>
      <c r="R27" s="655">
        <v>16</v>
      </c>
      <c r="S27" s="655">
        <v>17</v>
      </c>
      <c r="T27" s="655">
        <v>18</v>
      </c>
      <c r="U27" s="655">
        <v>19</v>
      </c>
      <c r="V27" s="655">
        <v>20</v>
      </c>
      <c r="W27" s="655">
        <v>21</v>
      </c>
      <c r="X27" s="655">
        <v>22</v>
      </c>
      <c r="Y27" s="655">
        <v>23</v>
      </c>
      <c r="Z27" s="655">
        <v>24</v>
      </c>
      <c r="AA27" s="655">
        <v>25</v>
      </c>
      <c r="AB27" s="655">
        <v>26</v>
      </c>
      <c r="AC27" s="655">
        <v>27</v>
      </c>
      <c r="AD27" s="655">
        <v>28</v>
      </c>
      <c r="AE27" s="655">
        <v>29</v>
      </c>
      <c r="AF27" s="655">
        <v>30</v>
      </c>
    </row>
    <row r="28" spans="1:37" ht="90.75" customHeight="1">
      <c r="B28" s="656"/>
      <c r="C28" s="657" t="s">
        <v>27</v>
      </c>
      <c r="D28" s="657" t="s">
        <v>28</v>
      </c>
      <c r="E28" s="657" t="s">
        <v>29</v>
      </c>
      <c r="F28" s="657" t="s">
        <v>30</v>
      </c>
      <c r="G28" s="657" t="s">
        <v>31</v>
      </c>
      <c r="H28" s="657" t="s">
        <v>32</v>
      </c>
      <c r="I28" s="657" t="s">
        <v>33</v>
      </c>
      <c r="J28" s="657" t="s">
        <v>34</v>
      </c>
      <c r="K28" s="657" t="s">
        <v>35</v>
      </c>
      <c r="L28" s="657" t="s">
        <v>36</v>
      </c>
      <c r="M28" s="657" t="s">
        <v>37</v>
      </c>
      <c r="N28" s="657" t="s">
        <v>38</v>
      </c>
      <c r="O28" s="657" t="s">
        <v>39</v>
      </c>
      <c r="P28" s="657" t="s">
        <v>40</v>
      </c>
      <c r="Q28" s="657" t="s">
        <v>41</v>
      </c>
      <c r="R28" s="657" t="s">
        <v>42</v>
      </c>
      <c r="S28" s="657" t="s">
        <v>43</v>
      </c>
      <c r="T28" s="657" t="s">
        <v>44</v>
      </c>
      <c r="U28" s="657" t="s">
        <v>45</v>
      </c>
      <c r="V28" s="657" t="s">
        <v>46</v>
      </c>
      <c r="W28" s="657" t="s">
        <v>47</v>
      </c>
      <c r="X28" s="657" t="s">
        <v>48</v>
      </c>
      <c r="Y28" s="657" t="s">
        <v>49</v>
      </c>
      <c r="Z28" s="657" t="s">
        <v>50</v>
      </c>
      <c r="AA28" s="657" t="s">
        <v>51</v>
      </c>
      <c r="AB28" s="657" t="s">
        <v>52</v>
      </c>
      <c r="AC28" s="657" t="s">
        <v>53</v>
      </c>
      <c r="AD28" s="657" t="s">
        <v>54</v>
      </c>
      <c r="AE28" s="657" t="s">
        <v>55</v>
      </c>
      <c r="AF28" s="657" t="s">
        <v>56</v>
      </c>
      <c r="AG28" s="658" t="s">
        <v>130</v>
      </c>
    </row>
    <row r="29" spans="1:37" ht="30" hidden="1" customHeight="1">
      <c r="B29" s="659">
        <f>DCOUNTA(選挙人情報!A:AB,,AJ30:AK31)</f>
        <v>160</v>
      </c>
      <c r="C29" s="660">
        <v>901</v>
      </c>
      <c r="D29" s="660">
        <v>902</v>
      </c>
      <c r="E29" s="660">
        <v>903</v>
      </c>
      <c r="F29" s="660">
        <v>904</v>
      </c>
      <c r="G29" s="660">
        <v>905</v>
      </c>
      <c r="H29" s="660">
        <v>906</v>
      </c>
      <c r="I29" s="660">
        <v>907</v>
      </c>
      <c r="J29" s="660">
        <v>908</v>
      </c>
      <c r="K29" s="660">
        <v>909</v>
      </c>
      <c r="L29" s="660">
        <v>910</v>
      </c>
      <c r="M29" s="660">
        <v>911</v>
      </c>
      <c r="N29" s="660">
        <v>912</v>
      </c>
      <c r="O29" s="660">
        <v>913</v>
      </c>
      <c r="P29" s="660">
        <v>914</v>
      </c>
      <c r="Q29" s="660">
        <v>915</v>
      </c>
      <c r="R29" s="660">
        <v>916</v>
      </c>
      <c r="S29" s="660">
        <v>917</v>
      </c>
      <c r="T29" s="660">
        <v>918</v>
      </c>
      <c r="U29" s="660">
        <v>919</v>
      </c>
      <c r="V29" s="660">
        <v>920</v>
      </c>
      <c r="W29" s="660">
        <v>921</v>
      </c>
      <c r="X29" s="660">
        <v>922</v>
      </c>
      <c r="Y29" s="660">
        <v>923</v>
      </c>
      <c r="Z29" s="660">
        <v>924</v>
      </c>
      <c r="AA29" s="660">
        <v>925</v>
      </c>
      <c r="AB29" s="660">
        <v>926</v>
      </c>
      <c r="AC29" s="660">
        <v>927</v>
      </c>
      <c r="AD29" s="660">
        <v>928</v>
      </c>
      <c r="AE29" s="660">
        <v>929</v>
      </c>
      <c r="AF29" s="660">
        <v>930</v>
      </c>
      <c r="AG29" s="661"/>
    </row>
    <row r="30" spans="1:37" ht="24" customHeight="1">
      <c r="A30" s="655">
        <v>1</v>
      </c>
      <c r="B30" s="662">
        <v>45842</v>
      </c>
      <c r="C30" s="671">
        <f t="dataTable" ref="C30:AF45" dt2D="1" dtr="1" r1="AK31" r2="AJ31"/>
        <v>0</v>
      </c>
      <c r="D30" s="671">
        <v>0</v>
      </c>
      <c r="E30" s="671">
        <v>0</v>
      </c>
      <c r="F30" s="671">
        <v>0</v>
      </c>
      <c r="G30" s="671">
        <v>0</v>
      </c>
      <c r="H30" s="671">
        <v>0</v>
      </c>
      <c r="I30" s="671">
        <v>0</v>
      </c>
      <c r="J30" s="671">
        <v>0</v>
      </c>
      <c r="K30" s="671">
        <v>0</v>
      </c>
      <c r="L30" s="671">
        <v>0</v>
      </c>
      <c r="M30" s="671">
        <v>0</v>
      </c>
      <c r="N30" s="671">
        <v>0</v>
      </c>
      <c r="O30" s="671">
        <v>0</v>
      </c>
      <c r="P30" s="671">
        <v>0</v>
      </c>
      <c r="Q30" s="671">
        <v>0</v>
      </c>
      <c r="R30" s="671">
        <v>0</v>
      </c>
      <c r="S30" s="671">
        <v>0</v>
      </c>
      <c r="T30" s="671">
        <v>0</v>
      </c>
      <c r="U30" s="671">
        <v>0</v>
      </c>
      <c r="V30" s="671">
        <v>0</v>
      </c>
      <c r="W30" s="671">
        <v>0</v>
      </c>
      <c r="X30" s="671">
        <v>0</v>
      </c>
      <c r="Y30" s="671">
        <v>0</v>
      </c>
      <c r="Z30" s="671">
        <v>0</v>
      </c>
      <c r="AA30" s="671">
        <v>0</v>
      </c>
      <c r="AB30" s="671">
        <v>0</v>
      </c>
      <c r="AC30" s="671">
        <v>0</v>
      </c>
      <c r="AD30" s="671">
        <v>0</v>
      </c>
      <c r="AE30" s="671">
        <v>0</v>
      </c>
      <c r="AF30" s="671">
        <v>0</v>
      </c>
      <c r="AG30" s="664">
        <f>SUM(C30:AF30)</f>
        <v>0</v>
      </c>
      <c r="AJ30" s="665" t="s">
        <v>72</v>
      </c>
      <c r="AK30" s="666" t="s">
        <v>306</v>
      </c>
    </row>
    <row r="31" spans="1:37" ht="24" customHeight="1">
      <c r="A31" s="655">
        <v>2</v>
      </c>
      <c r="B31" s="662">
        <v>45843</v>
      </c>
      <c r="C31" s="671">
        <v>0</v>
      </c>
      <c r="D31" s="671">
        <v>0</v>
      </c>
      <c r="E31" s="671">
        <v>0</v>
      </c>
      <c r="F31" s="671">
        <v>0</v>
      </c>
      <c r="G31" s="671">
        <v>0</v>
      </c>
      <c r="H31" s="671">
        <v>0</v>
      </c>
      <c r="I31" s="671">
        <v>0</v>
      </c>
      <c r="J31" s="671">
        <v>0</v>
      </c>
      <c r="K31" s="671">
        <v>0</v>
      </c>
      <c r="L31" s="671">
        <v>0</v>
      </c>
      <c r="M31" s="671">
        <v>0</v>
      </c>
      <c r="N31" s="671">
        <v>0</v>
      </c>
      <c r="O31" s="671">
        <v>0</v>
      </c>
      <c r="P31" s="671">
        <v>0</v>
      </c>
      <c r="Q31" s="671">
        <v>0</v>
      </c>
      <c r="R31" s="671">
        <v>0</v>
      </c>
      <c r="S31" s="671">
        <v>0</v>
      </c>
      <c r="T31" s="671">
        <v>0</v>
      </c>
      <c r="U31" s="671">
        <v>0</v>
      </c>
      <c r="V31" s="671">
        <v>0</v>
      </c>
      <c r="W31" s="671">
        <v>0</v>
      </c>
      <c r="X31" s="671">
        <v>0</v>
      </c>
      <c r="Y31" s="671">
        <v>0</v>
      </c>
      <c r="Z31" s="671">
        <v>0</v>
      </c>
      <c r="AA31" s="671">
        <v>0</v>
      </c>
      <c r="AB31" s="671">
        <v>0</v>
      </c>
      <c r="AC31" s="671">
        <v>0</v>
      </c>
      <c r="AD31" s="671">
        <v>0</v>
      </c>
      <c r="AE31" s="671">
        <v>0</v>
      </c>
      <c r="AF31" s="671">
        <v>0</v>
      </c>
      <c r="AG31" s="664">
        <f t="shared" ref="AG31:AG46" si="2">SUM(C31:AF31)</f>
        <v>0</v>
      </c>
      <c r="AJ31" s="668"/>
      <c r="AK31" s="668"/>
    </row>
    <row r="32" spans="1:37" ht="24" customHeight="1">
      <c r="A32" s="655">
        <v>3</v>
      </c>
      <c r="B32" s="662">
        <v>45844</v>
      </c>
      <c r="C32" s="671">
        <v>0</v>
      </c>
      <c r="D32" s="671">
        <v>0</v>
      </c>
      <c r="E32" s="671">
        <v>0</v>
      </c>
      <c r="F32" s="671">
        <v>0</v>
      </c>
      <c r="G32" s="671">
        <v>0</v>
      </c>
      <c r="H32" s="671">
        <v>0</v>
      </c>
      <c r="I32" s="671">
        <v>0</v>
      </c>
      <c r="J32" s="671">
        <v>0</v>
      </c>
      <c r="K32" s="671">
        <v>0</v>
      </c>
      <c r="L32" s="671">
        <v>0</v>
      </c>
      <c r="M32" s="671">
        <v>0</v>
      </c>
      <c r="N32" s="671">
        <v>0</v>
      </c>
      <c r="O32" s="671">
        <v>0</v>
      </c>
      <c r="P32" s="671">
        <v>0</v>
      </c>
      <c r="Q32" s="671">
        <v>0</v>
      </c>
      <c r="R32" s="671">
        <v>0</v>
      </c>
      <c r="S32" s="671">
        <v>0</v>
      </c>
      <c r="T32" s="671">
        <v>0</v>
      </c>
      <c r="U32" s="671">
        <v>0</v>
      </c>
      <c r="V32" s="671">
        <v>0</v>
      </c>
      <c r="W32" s="671">
        <v>0</v>
      </c>
      <c r="X32" s="671">
        <v>0</v>
      </c>
      <c r="Y32" s="671">
        <v>0</v>
      </c>
      <c r="Z32" s="671">
        <v>0</v>
      </c>
      <c r="AA32" s="671">
        <v>0</v>
      </c>
      <c r="AB32" s="671">
        <v>0</v>
      </c>
      <c r="AC32" s="671">
        <v>0</v>
      </c>
      <c r="AD32" s="671">
        <v>0</v>
      </c>
      <c r="AE32" s="671">
        <v>0</v>
      </c>
      <c r="AF32" s="671">
        <v>0</v>
      </c>
      <c r="AG32" s="664">
        <f t="shared" si="2"/>
        <v>0</v>
      </c>
    </row>
    <row r="33" spans="1:33" ht="24" customHeight="1">
      <c r="A33" s="655">
        <v>4</v>
      </c>
      <c r="B33" s="662">
        <v>45845</v>
      </c>
      <c r="C33" s="671">
        <v>0</v>
      </c>
      <c r="D33" s="671">
        <v>0</v>
      </c>
      <c r="E33" s="671">
        <v>0</v>
      </c>
      <c r="F33" s="671">
        <v>0</v>
      </c>
      <c r="G33" s="671">
        <v>0</v>
      </c>
      <c r="H33" s="671">
        <v>0</v>
      </c>
      <c r="I33" s="671">
        <v>0</v>
      </c>
      <c r="J33" s="671">
        <v>0</v>
      </c>
      <c r="K33" s="671">
        <v>0</v>
      </c>
      <c r="L33" s="671">
        <v>0</v>
      </c>
      <c r="M33" s="671">
        <v>0</v>
      </c>
      <c r="N33" s="671">
        <v>0</v>
      </c>
      <c r="O33" s="671">
        <v>0</v>
      </c>
      <c r="P33" s="671">
        <v>0</v>
      </c>
      <c r="Q33" s="671">
        <v>0</v>
      </c>
      <c r="R33" s="671">
        <v>0</v>
      </c>
      <c r="S33" s="671">
        <v>0</v>
      </c>
      <c r="T33" s="671">
        <v>0</v>
      </c>
      <c r="U33" s="671">
        <v>0</v>
      </c>
      <c r="V33" s="671">
        <v>0</v>
      </c>
      <c r="W33" s="671">
        <v>0</v>
      </c>
      <c r="X33" s="671">
        <v>0</v>
      </c>
      <c r="Y33" s="671">
        <v>0</v>
      </c>
      <c r="Z33" s="671">
        <v>0</v>
      </c>
      <c r="AA33" s="671">
        <v>0</v>
      </c>
      <c r="AB33" s="671">
        <v>0</v>
      </c>
      <c r="AC33" s="671">
        <v>0</v>
      </c>
      <c r="AD33" s="671">
        <v>0</v>
      </c>
      <c r="AE33" s="671">
        <v>0</v>
      </c>
      <c r="AF33" s="671">
        <v>0</v>
      </c>
      <c r="AG33" s="664">
        <f t="shared" si="2"/>
        <v>0</v>
      </c>
    </row>
    <row r="34" spans="1:33" ht="24" customHeight="1">
      <c r="A34" s="655">
        <v>5</v>
      </c>
      <c r="B34" s="662">
        <v>45846</v>
      </c>
      <c r="C34" s="671">
        <v>0</v>
      </c>
      <c r="D34" s="671">
        <v>0</v>
      </c>
      <c r="E34" s="671">
        <v>0</v>
      </c>
      <c r="F34" s="671">
        <v>0</v>
      </c>
      <c r="G34" s="671">
        <v>0</v>
      </c>
      <c r="H34" s="671">
        <v>0</v>
      </c>
      <c r="I34" s="671">
        <v>0</v>
      </c>
      <c r="J34" s="671">
        <v>0</v>
      </c>
      <c r="K34" s="671">
        <v>0</v>
      </c>
      <c r="L34" s="671">
        <v>0</v>
      </c>
      <c r="M34" s="671">
        <v>0</v>
      </c>
      <c r="N34" s="671">
        <v>0</v>
      </c>
      <c r="O34" s="671">
        <v>0</v>
      </c>
      <c r="P34" s="671">
        <v>0</v>
      </c>
      <c r="Q34" s="671">
        <v>0</v>
      </c>
      <c r="R34" s="671">
        <v>0</v>
      </c>
      <c r="S34" s="671">
        <v>0</v>
      </c>
      <c r="T34" s="671">
        <v>0</v>
      </c>
      <c r="U34" s="671">
        <v>0</v>
      </c>
      <c r="V34" s="671">
        <v>0</v>
      </c>
      <c r="W34" s="671">
        <v>0</v>
      </c>
      <c r="X34" s="671">
        <v>0</v>
      </c>
      <c r="Y34" s="671">
        <v>0</v>
      </c>
      <c r="Z34" s="671">
        <v>0</v>
      </c>
      <c r="AA34" s="671">
        <v>0</v>
      </c>
      <c r="AB34" s="671">
        <v>0</v>
      </c>
      <c r="AC34" s="671">
        <v>0</v>
      </c>
      <c r="AD34" s="671">
        <v>0</v>
      </c>
      <c r="AE34" s="671">
        <v>0</v>
      </c>
      <c r="AF34" s="671">
        <v>0</v>
      </c>
      <c r="AG34" s="664">
        <f t="shared" si="2"/>
        <v>0</v>
      </c>
    </row>
    <row r="35" spans="1:33" ht="24" customHeight="1">
      <c r="A35" s="655">
        <v>6</v>
      </c>
      <c r="B35" s="662">
        <v>45847</v>
      </c>
      <c r="C35" s="671">
        <v>0</v>
      </c>
      <c r="D35" s="671">
        <v>0</v>
      </c>
      <c r="E35" s="671">
        <v>0</v>
      </c>
      <c r="F35" s="671">
        <v>0</v>
      </c>
      <c r="G35" s="671">
        <v>0</v>
      </c>
      <c r="H35" s="671">
        <v>0</v>
      </c>
      <c r="I35" s="671">
        <v>0</v>
      </c>
      <c r="J35" s="671">
        <v>0</v>
      </c>
      <c r="K35" s="671">
        <v>0</v>
      </c>
      <c r="L35" s="671">
        <v>0</v>
      </c>
      <c r="M35" s="671">
        <v>0</v>
      </c>
      <c r="N35" s="671">
        <v>0</v>
      </c>
      <c r="O35" s="671">
        <v>0</v>
      </c>
      <c r="P35" s="671">
        <v>0</v>
      </c>
      <c r="Q35" s="671">
        <v>0</v>
      </c>
      <c r="R35" s="671">
        <v>0</v>
      </c>
      <c r="S35" s="671">
        <v>0</v>
      </c>
      <c r="T35" s="671">
        <v>0</v>
      </c>
      <c r="U35" s="671">
        <v>0</v>
      </c>
      <c r="V35" s="671">
        <v>0</v>
      </c>
      <c r="W35" s="671">
        <v>0</v>
      </c>
      <c r="X35" s="671">
        <v>0</v>
      </c>
      <c r="Y35" s="671">
        <v>0</v>
      </c>
      <c r="Z35" s="671">
        <v>0</v>
      </c>
      <c r="AA35" s="671">
        <v>0</v>
      </c>
      <c r="AB35" s="671">
        <v>0</v>
      </c>
      <c r="AC35" s="671">
        <v>0</v>
      </c>
      <c r="AD35" s="671">
        <v>0</v>
      </c>
      <c r="AE35" s="671">
        <v>0</v>
      </c>
      <c r="AF35" s="671">
        <v>0</v>
      </c>
      <c r="AG35" s="664">
        <f t="shared" si="2"/>
        <v>0</v>
      </c>
    </row>
    <row r="36" spans="1:33" ht="24" customHeight="1">
      <c r="A36" s="655">
        <v>7</v>
      </c>
      <c r="B36" s="662">
        <v>45848</v>
      </c>
      <c r="C36" s="671">
        <v>0</v>
      </c>
      <c r="D36" s="671">
        <v>0</v>
      </c>
      <c r="E36" s="671">
        <v>0</v>
      </c>
      <c r="F36" s="671">
        <v>0</v>
      </c>
      <c r="G36" s="671">
        <v>0</v>
      </c>
      <c r="H36" s="671">
        <v>0</v>
      </c>
      <c r="I36" s="671">
        <v>0</v>
      </c>
      <c r="J36" s="671">
        <v>0</v>
      </c>
      <c r="K36" s="671">
        <v>0</v>
      </c>
      <c r="L36" s="671">
        <v>0</v>
      </c>
      <c r="M36" s="671">
        <v>0</v>
      </c>
      <c r="N36" s="671">
        <v>0</v>
      </c>
      <c r="O36" s="671">
        <v>0</v>
      </c>
      <c r="P36" s="671">
        <v>0</v>
      </c>
      <c r="Q36" s="671">
        <v>0</v>
      </c>
      <c r="R36" s="671">
        <v>0</v>
      </c>
      <c r="S36" s="671">
        <v>0</v>
      </c>
      <c r="T36" s="671">
        <v>0</v>
      </c>
      <c r="U36" s="671">
        <v>0</v>
      </c>
      <c r="V36" s="671">
        <v>0</v>
      </c>
      <c r="W36" s="671">
        <v>0</v>
      </c>
      <c r="X36" s="671">
        <v>0</v>
      </c>
      <c r="Y36" s="671">
        <v>0</v>
      </c>
      <c r="Z36" s="671">
        <v>0</v>
      </c>
      <c r="AA36" s="671">
        <v>0</v>
      </c>
      <c r="AB36" s="671">
        <v>0</v>
      </c>
      <c r="AC36" s="671">
        <v>0</v>
      </c>
      <c r="AD36" s="671">
        <v>0</v>
      </c>
      <c r="AE36" s="671">
        <v>0</v>
      </c>
      <c r="AF36" s="671">
        <v>0</v>
      </c>
      <c r="AG36" s="664">
        <f t="shared" si="2"/>
        <v>0</v>
      </c>
    </row>
    <row r="37" spans="1:33" ht="24" customHeight="1">
      <c r="A37" s="655">
        <v>8</v>
      </c>
      <c r="B37" s="662">
        <v>45849</v>
      </c>
      <c r="C37" s="671">
        <v>0</v>
      </c>
      <c r="D37" s="671">
        <v>0</v>
      </c>
      <c r="E37" s="671">
        <v>0</v>
      </c>
      <c r="F37" s="671">
        <v>0</v>
      </c>
      <c r="G37" s="671">
        <v>0</v>
      </c>
      <c r="H37" s="671">
        <v>0</v>
      </c>
      <c r="I37" s="671">
        <v>0</v>
      </c>
      <c r="J37" s="671">
        <v>0</v>
      </c>
      <c r="K37" s="671">
        <v>0</v>
      </c>
      <c r="L37" s="671">
        <v>0</v>
      </c>
      <c r="M37" s="671">
        <v>0</v>
      </c>
      <c r="N37" s="671">
        <v>0</v>
      </c>
      <c r="O37" s="671">
        <v>0</v>
      </c>
      <c r="P37" s="671">
        <v>0</v>
      </c>
      <c r="Q37" s="671">
        <v>0</v>
      </c>
      <c r="R37" s="671">
        <v>0</v>
      </c>
      <c r="S37" s="671">
        <v>0</v>
      </c>
      <c r="T37" s="671">
        <v>0</v>
      </c>
      <c r="U37" s="671">
        <v>0</v>
      </c>
      <c r="V37" s="671">
        <v>0</v>
      </c>
      <c r="W37" s="671">
        <v>0</v>
      </c>
      <c r="X37" s="671">
        <v>0</v>
      </c>
      <c r="Y37" s="671">
        <v>0</v>
      </c>
      <c r="Z37" s="671">
        <v>0</v>
      </c>
      <c r="AA37" s="671">
        <v>0</v>
      </c>
      <c r="AB37" s="671">
        <v>0</v>
      </c>
      <c r="AC37" s="671">
        <v>0</v>
      </c>
      <c r="AD37" s="671">
        <v>0</v>
      </c>
      <c r="AE37" s="671">
        <v>0</v>
      </c>
      <c r="AF37" s="671">
        <v>0</v>
      </c>
      <c r="AG37" s="664">
        <f t="shared" si="2"/>
        <v>0</v>
      </c>
    </row>
    <row r="38" spans="1:33" ht="24" customHeight="1">
      <c r="A38" s="655">
        <v>9</v>
      </c>
      <c r="B38" s="662">
        <v>45850</v>
      </c>
      <c r="C38" s="671">
        <v>0</v>
      </c>
      <c r="D38" s="671">
        <v>0</v>
      </c>
      <c r="E38" s="671">
        <v>0</v>
      </c>
      <c r="F38" s="671">
        <v>0</v>
      </c>
      <c r="G38" s="671">
        <v>0</v>
      </c>
      <c r="H38" s="671">
        <v>0</v>
      </c>
      <c r="I38" s="671">
        <v>0</v>
      </c>
      <c r="J38" s="671">
        <v>0</v>
      </c>
      <c r="K38" s="671">
        <v>0</v>
      </c>
      <c r="L38" s="671">
        <v>0</v>
      </c>
      <c r="M38" s="671">
        <v>0</v>
      </c>
      <c r="N38" s="671">
        <v>0</v>
      </c>
      <c r="O38" s="671">
        <v>0</v>
      </c>
      <c r="P38" s="671">
        <v>0</v>
      </c>
      <c r="Q38" s="671">
        <v>0</v>
      </c>
      <c r="R38" s="671">
        <v>0</v>
      </c>
      <c r="S38" s="671">
        <v>0</v>
      </c>
      <c r="T38" s="671">
        <v>0</v>
      </c>
      <c r="U38" s="671">
        <v>0</v>
      </c>
      <c r="V38" s="671">
        <v>0</v>
      </c>
      <c r="W38" s="671">
        <v>0</v>
      </c>
      <c r="X38" s="671">
        <v>0</v>
      </c>
      <c r="Y38" s="671">
        <v>0</v>
      </c>
      <c r="Z38" s="671">
        <v>0</v>
      </c>
      <c r="AA38" s="671">
        <v>0</v>
      </c>
      <c r="AB38" s="671">
        <v>0</v>
      </c>
      <c r="AC38" s="671">
        <v>0</v>
      </c>
      <c r="AD38" s="671">
        <v>0</v>
      </c>
      <c r="AE38" s="671">
        <v>0</v>
      </c>
      <c r="AF38" s="671">
        <v>0</v>
      </c>
      <c r="AG38" s="664">
        <f t="shared" si="2"/>
        <v>0</v>
      </c>
    </row>
    <row r="39" spans="1:33" ht="24" customHeight="1">
      <c r="A39" s="655">
        <v>10</v>
      </c>
      <c r="B39" s="662">
        <v>45851</v>
      </c>
      <c r="C39" s="671">
        <v>0</v>
      </c>
      <c r="D39" s="671">
        <v>0</v>
      </c>
      <c r="E39" s="671">
        <v>0</v>
      </c>
      <c r="F39" s="671">
        <v>0</v>
      </c>
      <c r="G39" s="671">
        <v>0</v>
      </c>
      <c r="H39" s="671">
        <v>0</v>
      </c>
      <c r="I39" s="671">
        <v>0</v>
      </c>
      <c r="J39" s="671">
        <v>0</v>
      </c>
      <c r="K39" s="671">
        <v>0</v>
      </c>
      <c r="L39" s="671">
        <v>0</v>
      </c>
      <c r="M39" s="671">
        <v>0</v>
      </c>
      <c r="N39" s="671">
        <v>0</v>
      </c>
      <c r="O39" s="671">
        <v>0</v>
      </c>
      <c r="P39" s="671">
        <v>0</v>
      </c>
      <c r="Q39" s="671">
        <v>0</v>
      </c>
      <c r="R39" s="671">
        <v>0</v>
      </c>
      <c r="S39" s="671">
        <v>0</v>
      </c>
      <c r="T39" s="671">
        <v>0</v>
      </c>
      <c r="U39" s="671">
        <v>0</v>
      </c>
      <c r="V39" s="671">
        <v>0</v>
      </c>
      <c r="W39" s="671">
        <v>0</v>
      </c>
      <c r="X39" s="671">
        <v>0</v>
      </c>
      <c r="Y39" s="671">
        <v>0</v>
      </c>
      <c r="Z39" s="671">
        <v>0</v>
      </c>
      <c r="AA39" s="671">
        <v>0</v>
      </c>
      <c r="AB39" s="671">
        <v>0</v>
      </c>
      <c r="AC39" s="671">
        <v>0</v>
      </c>
      <c r="AD39" s="671">
        <v>0</v>
      </c>
      <c r="AE39" s="671">
        <v>0</v>
      </c>
      <c r="AF39" s="671">
        <v>0</v>
      </c>
      <c r="AG39" s="664">
        <f t="shared" si="2"/>
        <v>0</v>
      </c>
    </row>
    <row r="40" spans="1:33" ht="24" customHeight="1">
      <c r="A40" s="655">
        <v>11</v>
      </c>
      <c r="B40" s="662">
        <v>45852</v>
      </c>
      <c r="C40" s="671">
        <v>0</v>
      </c>
      <c r="D40" s="671">
        <v>0</v>
      </c>
      <c r="E40" s="671">
        <v>0</v>
      </c>
      <c r="F40" s="671">
        <v>0</v>
      </c>
      <c r="G40" s="671">
        <v>0</v>
      </c>
      <c r="H40" s="671">
        <v>0</v>
      </c>
      <c r="I40" s="671">
        <v>0</v>
      </c>
      <c r="J40" s="671">
        <v>0</v>
      </c>
      <c r="K40" s="671">
        <v>0</v>
      </c>
      <c r="L40" s="671">
        <v>0</v>
      </c>
      <c r="M40" s="671">
        <v>0</v>
      </c>
      <c r="N40" s="671">
        <v>0</v>
      </c>
      <c r="O40" s="671">
        <v>0</v>
      </c>
      <c r="P40" s="671">
        <v>0</v>
      </c>
      <c r="Q40" s="671">
        <v>0</v>
      </c>
      <c r="R40" s="671">
        <v>0</v>
      </c>
      <c r="S40" s="671">
        <v>0</v>
      </c>
      <c r="T40" s="671">
        <v>0</v>
      </c>
      <c r="U40" s="671">
        <v>0</v>
      </c>
      <c r="V40" s="671">
        <v>0</v>
      </c>
      <c r="W40" s="671">
        <v>0</v>
      </c>
      <c r="X40" s="671">
        <v>0</v>
      </c>
      <c r="Y40" s="671">
        <v>0</v>
      </c>
      <c r="Z40" s="671">
        <v>0</v>
      </c>
      <c r="AA40" s="671">
        <v>0</v>
      </c>
      <c r="AB40" s="671">
        <v>0</v>
      </c>
      <c r="AC40" s="671">
        <v>0</v>
      </c>
      <c r="AD40" s="671">
        <v>0</v>
      </c>
      <c r="AE40" s="671">
        <v>0</v>
      </c>
      <c r="AF40" s="671">
        <v>0</v>
      </c>
      <c r="AG40" s="664">
        <f t="shared" si="2"/>
        <v>0</v>
      </c>
    </row>
    <row r="41" spans="1:33" ht="24" customHeight="1">
      <c r="A41" s="655">
        <v>12</v>
      </c>
      <c r="B41" s="662">
        <v>45853</v>
      </c>
      <c r="C41" s="671">
        <v>0</v>
      </c>
      <c r="D41" s="671">
        <v>0</v>
      </c>
      <c r="E41" s="671">
        <v>0</v>
      </c>
      <c r="F41" s="671">
        <v>0</v>
      </c>
      <c r="G41" s="671">
        <v>0</v>
      </c>
      <c r="H41" s="671">
        <v>0</v>
      </c>
      <c r="I41" s="671">
        <v>0</v>
      </c>
      <c r="J41" s="671">
        <v>0</v>
      </c>
      <c r="K41" s="671">
        <v>0</v>
      </c>
      <c r="L41" s="671">
        <v>0</v>
      </c>
      <c r="M41" s="671">
        <v>0</v>
      </c>
      <c r="N41" s="671">
        <v>0</v>
      </c>
      <c r="O41" s="671">
        <v>0</v>
      </c>
      <c r="P41" s="671">
        <v>0</v>
      </c>
      <c r="Q41" s="671">
        <v>0</v>
      </c>
      <c r="R41" s="671">
        <v>0</v>
      </c>
      <c r="S41" s="671">
        <v>0</v>
      </c>
      <c r="T41" s="671">
        <v>0</v>
      </c>
      <c r="U41" s="671">
        <v>0</v>
      </c>
      <c r="V41" s="671">
        <v>0</v>
      </c>
      <c r="W41" s="671">
        <v>0</v>
      </c>
      <c r="X41" s="671">
        <v>0</v>
      </c>
      <c r="Y41" s="671">
        <v>0</v>
      </c>
      <c r="Z41" s="671">
        <v>0</v>
      </c>
      <c r="AA41" s="671">
        <v>0</v>
      </c>
      <c r="AB41" s="671">
        <v>0</v>
      </c>
      <c r="AC41" s="671">
        <v>0</v>
      </c>
      <c r="AD41" s="671">
        <v>0</v>
      </c>
      <c r="AE41" s="671">
        <v>0</v>
      </c>
      <c r="AF41" s="671">
        <v>0</v>
      </c>
      <c r="AG41" s="664">
        <f t="shared" si="2"/>
        <v>0</v>
      </c>
    </row>
    <row r="42" spans="1:33" ht="24" customHeight="1">
      <c r="A42" s="655">
        <v>13</v>
      </c>
      <c r="B42" s="662">
        <v>45854</v>
      </c>
      <c r="C42" s="671">
        <v>0</v>
      </c>
      <c r="D42" s="671">
        <v>0</v>
      </c>
      <c r="E42" s="671">
        <v>0</v>
      </c>
      <c r="F42" s="671">
        <v>0</v>
      </c>
      <c r="G42" s="671">
        <v>0</v>
      </c>
      <c r="H42" s="671">
        <v>0</v>
      </c>
      <c r="I42" s="671">
        <v>0</v>
      </c>
      <c r="J42" s="671">
        <v>0</v>
      </c>
      <c r="K42" s="671">
        <v>0</v>
      </c>
      <c r="L42" s="671">
        <v>0</v>
      </c>
      <c r="M42" s="671">
        <v>0</v>
      </c>
      <c r="N42" s="671">
        <v>0</v>
      </c>
      <c r="O42" s="671">
        <v>0</v>
      </c>
      <c r="P42" s="671">
        <v>0</v>
      </c>
      <c r="Q42" s="671">
        <v>0</v>
      </c>
      <c r="R42" s="671">
        <v>0</v>
      </c>
      <c r="S42" s="671">
        <v>0</v>
      </c>
      <c r="T42" s="671">
        <v>0</v>
      </c>
      <c r="U42" s="671">
        <v>0</v>
      </c>
      <c r="V42" s="671">
        <v>0</v>
      </c>
      <c r="W42" s="671">
        <v>0</v>
      </c>
      <c r="X42" s="671">
        <v>0</v>
      </c>
      <c r="Y42" s="671">
        <v>0</v>
      </c>
      <c r="Z42" s="671">
        <v>0</v>
      </c>
      <c r="AA42" s="671">
        <v>0</v>
      </c>
      <c r="AB42" s="671">
        <v>0</v>
      </c>
      <c r="AC42" s="671">
        <v>0</v>
      </c>
      <c r="AD42" s="671">
        <v>0</v>
      </c>
      <c r="AE42" s="671">
        <v>0</v>
      </c>
      <c r="AF42" s="671">
        <v>0</v>
      </c>
      <c r="AG42" s="664">
        <f t="shared" si="2"/>
        <v>0</v>
      </c>
    </row>
    <row r="43" spans="1:33" ht="24" customHeight="1">
      <c r="A43" s="655">
        <v>14</v>
      </c>
      <c r="B43" s="662">
        <v>45855</v>
      </c>
      <c r="C43" s="671">
        <v>0</v>
      </c>
      <c r="D43" s="671">
        <v>0</v>
      </c>
      <c r="E43" s="671">
        <v>0</v>
      </c>
      <c r="F43" s="671">
        <v>0</v>
      </c>
      <c r="G43" s="671">
        <v>0</v>
      </c>
      <c r="H43" s="671">
        <v>0</v>
      </c>
      <c r="I43" s="671">
        <v>0</v>
      </c>
      <c r="J43" s="671">
        <v>0</v>
      </c>
      <c r="K43" s="671">
        <v>0</v>
      </c>
      <c r="L43" s="671">
        <v>0</v>
      </c>
      <c r="M43" s="671">
        <v>0</v>
      </c>
      <c r="N43" s="671">
        <v>0</v>
      </c>
      <c r="O43" s="671">
        <v>0</v>
      </c>
      <c r="P43" s="671">
        <v>0</v>
      </c>
      <c r="Q43" s="671">
        <v>0</v>
      </c>
      <c r="R43" s="671">
        <v>0</v>
      </c>
      <c r="S43" s="671">
        <v>0</v>
      </c>
      <c r="T43" s="671">
        <v>0</v>
      </c>
      <c r="U43" s="671">
        <v>0</v>
      </c>
      <c r="V43" s="671">
        <v>0</v>
      </c>
      <c r="W43" s="671">
        <v>0</v>
      </c>
      <c r="X43" s="671">
        <v>0</v>
      </c>
      <c r="Y43" s="671">
        <v>0</v>
      </c>
      <c r="Z43" s="671">
        <v>0</v>
      </c>
      <c r="AA43" s="671">
        <v>0</v>
      </c>
      <c r="AB43" s="671">
        <v>0</v>
      </c>
      <c r="AC43" s="671">
        <v>0</v>
      </c>
      <c r="AD43" s="671">
        <v>0</v>
      </c>
      <c r="AE43" s="671">
        <v>0</v>
      </c>
      <c r="AF43" s="671">
        <v>0</v>
      </c>
      <c r="AG43" s="664">
        <f t="shared" si="2"/>
        <v>0</v>
      </c>
    </row>
    <row r="44" spans="1:33" ht="24" customHeight="1">
      <c r="A44" s="655">
        <v>15</v>
      </c>
      <c r="B44" s="662">
        <v>45856</v>
      </c>
      <c r="C44" s="671">
        <v>0</v>
      </c>
      <c r="D44" s="671">
        <v>0</v>
      </c>
      <c r="E44" s="671">
        <v>0</v>
      </c>
      <c r="F44" s="671">
        <v>0</v>
      </c>
      <c r="G44" s="671">
        <v>0</v>
      </c>
      <c r="H44" s="671">
        <v>0</v>
      </c>
      <c r="I44" s="671">
        <v>0</v>
      </c>
      <c r="J44" s="671">
        <v>0</v>
      </c>
      <c r="K44" s="671">
        <v>0</v>
      </c>
      <c r="L44" s="671">
        <v>0</v>
      </c>
      <c r="M44" s="671">
        <v>0</v>
      </c>
      <c r="N44" s="671">
        <v>0</v>
      </c>
      <c r="O44" s="671">
        <v>0</v>
      </c>
      <c r="P44" s="671">
        <v>0</v>
      </c>
      <c r="Q44" s="671">
        <v>0</v>
      </c>
      <c r="R44" s="671">
        <v>0</v>
      </c>
      <c r="S44" s="671">
        <v>0</v>
      </c>
      <c r="T44" s="671">
        <v>0</v>
      </c>
      <c r="U44" s="671">
        <v>0</v>
      </c>
      <c r="V44" s="671">
        <v>0</v>
      </c>
      <c r="W44" s="671">
        <v>0</v>
      </c>
      <c r="X44" s="671">
        <v>0</v>
      </c>
      <c r="Y44" s="671">
        <v>0</v>
      </c>
      <c r="Z44" s="671">
        <v>0</v>
      </c>
      <c r="AA44" s="671">
        <v>0</v>
      </c>
      <c r="AB44" s="671">
        <v>0</v>
      </c>
      <c r="AC44" s="671">
        <v>0</v>
      </c>
      <c r="AD44" s="671">
        <v>0</v>
      </c>
      <c r="AE44" s="671">
        <v>0</v>
      </c>
      <c r="AF44" s="671">
        <v>0</v>
      </c>
      <c r="AG44" s="664">
        <f t="shared" si="2"/>
        <v>0</v>
      </c>
    </row>
    <row r="45" spans="1:33" ht="24" customHeight="1">
      <c r="A45" s="655">
        <v>16</v>
      </c>
      <c r="B45" s="662">
        <v>45857</v>
      </c>
      <c r="C45" s="671">
        <v>0</v>
      </c>
      <c r="D45" s="671">
        <v>0</v>
      </c>
      <c r="E45" s="671">
        <v>0</v>
      </c>
      <c r="F45" s="671">
        <v>0</v>
      </c>
      <c r="G45" s="671">
        <v>0</v>
      </c>
      <c r="H45" s="671">
        <v>0</v>
      </c>
      <c r="I45" s="671">
        <v>0</v>
      </c>
      <c r="J45" s="671">
        <v>0</v>
      </c>
      <c r="K45" s="671">
        <v>0</v>
      </c>
      <c r="L45" s="671">
        <v>0</v>
      </c>
      <c r="M45" s="671">
        <v>0</v>
      </c>
      <c r="N45" s="671">
        <v>0</v>
      </c>
      <c r="O45" s="671">
        <v>0</v>
      </c>
      <c r="P45" s="671">
        <v>0</v>
      </c>
      <c r="Q45" s="671">
        <v>0</v>
      </c>
      <c r="R45" s="671">
        <v>0</v>
      </c>
      <c r="S45" s="671">
        <v>0</v>
      </c>
      <c r="T45" s="671">
        <v>0</v>
      </c>
      <c r="U45" s="671">
        <v>0</v>
      </c>
      <c r="V45" s="671">
        <v>0</v>
      </c>
      <c r="W45" s="671">
        <v>0</v>
      </c>
      <c r="X45" s="671">
        <v>0</v>
      </c>
      <c r="Y45" s="671">
        <v>0</v>
      </c>
      <c r="Z45" s="671">
        <v>0</v>
      </c>
      <c r="AA45" s="671">
        <v>0</v>
      </c>
      <c r="AB45" s="671">
        <v>0</v>
      </c>
      <c r="AC45" s="671">
        <v>0</v>
      </c>
      <c r="AD45" s="671">
        <v>0</v>
      </c>
      <c r="AE45" s="671">
        <v>0</v>
      </c>
      <c r="AF45" s="671">
        <v>0</v>
      </c>
      <c r="AG45" s="664">
        <f t="shared" si="2"/>
        <v>0</v>
      </c>
    </row>
    <row r="46" spans="1:33" ht="24" customHeight="1">
      <c r="B46" s="658" t="s">
        <v>129</v>
      </c>
      <c r="C46" s="664">
        <f t="shared" ref="C46:AF46" si="3">SUM(C30:C45)</f>
        <v>0</v>
      </c>
      <c r="D46" s="664">
        <f t="shared" si="3"/>
        <v>0</v>
      </c>
      <c r="E46" s="664">
        <f t="shared" si="3"/>
        <v>0</v>
      </c>
      <c r="F46" s="664">
        <f t="shared" si="3"/>
        <v>0</v>
      </c>
      <c r="G46" s="664">
        <f t="shared" si="3"/>
        <v>0</v>
      </c>
      <c r="H46" s="664">
        <f t="shared" si="3"/>
        <v>0</v>
      </c>
      <c r="I46" s="664">
        <f t="shared" si="3"/>
        <v>0</v>
      </c>
      <c r="J46" s="664">
        <f t="shared" si="3"/>
        <v>0</v>
      </c>
      <c r="K46" s="664">
        <f t="shared" si="3"/>
        <v>0</v>
      </c>
      <c r="L46" s="664">
        <f t="shared" si="3"/>
        <v>0</v>
      </c>
      <c r="M46" s="664">
        <f t="shared" si="3"/>
        <v>0</v>
      </c>
      <c r="N46" s="664">
        <f t="shared" si="3"/>
        <v>0</v>
      </c>
      <c r="O46" s="664">
        <f t="shared" si="3"/>
        <v>0</v>
      </c>
      <c r="P46" s="664">
        <f t="shared" si="3"/>
        <v>0</v>
      </c>
      <c r="Q46" s="664">
        <f t="shared" si="3"/>
        <v>0</v>
      </c>
      <c r="R46" s="664">
        <f t="shared" si="3"/>
        <v>0</v>
      </c>
      <c r="S46" s="664">
        <f t="shared" si="3"/>
        <v>0</v>
      </c>
      <c r="T46" s="664">
        <f t="shared" si="3"/>
        <v>0</v>
      </c>
      <c r="U46" s="664">
        <f t="shared" si="3"/>
        <v>0</v>
      </c>
      <c r="V46" s="664">
        <f t="shared" si="3"/>
        <v>0</v>
      </c>
      <c r="W46" s="664">
        <f t="shared" si="3"/>
        <v>0</v>
      </c>
      <c r="X46" s="664">
        <f t="shared" si="3"/>
        <v>0</v>
      </c>
      <c r="Y46" s="664">
        <f t="shared" si="3"/>
        <v>0</v>
      </c>
      <c r="Z46" s="664">
        <f t="shared" si="3"/>
        <v>0</v>
      </c>
      <c r="AA46" s="664">
        <f t="shared" si="3"/>
        <v>0</v>
      </c>
      <c r="AB46" s="664">
        <f t="shared" si="3"/>
        <v>0</v>
      </c>
      <c r="AC46" s="664">
        <f t="shared" si="3"/>
        <v>0</v>
      </c>
      <c r="AD46" s="664">
        <f t="shared" si="3"/>
        <v>0</v>
      </c>
      <c r="AE46" s="664">
        <f t="shared" si="3"/>
        <v>0</v>
      </c>
      <c r="AF46" s="664">
        <f t="shared" si="3"/>
        <v>0</v>
      </c>
      <c r="AG46" s="664">
        <f t="shared" si="2"/>
        <v>0</v>
      </c>
    </row>
    <row r="47" spans="1:33" s="672" customFormat="1" ht="24" customHeight="1">
      <c r="B47" s="673"/>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row>
    <row r="48" spans="1:33" ht="22.5" customHeight="1">
      <c r="A48" s="654" t="s">
        <v>303</v>
      </c>
    </row>
    <row r="49" spans="1:37" ht="12" customHeight="1"/>
    <row r="50" spans="1:37" ht="16.5" customHeight="1">
      <c r="C50" s="655">
        <v>1</v>
      </c>
      <c r="D50" s="655">
        <v>2</v>
      </c>
      <c r="E50" s="655">
        <v>3</v>
      </c>
      <c r="F50" s="655">
        <v>4</v>
      </c>
      <c r="G50" s="655">
        <v>5</v>
      </c>
      <c r="H50" s="655">
        <v>6</v>
      </c>
      <c r="I50" s="655">
        <v>7</v>
      </c>
      <c r="J50" s="655">
        <v>8</v>
      </c>
      <c r="K50" s="655">
        <v>9</v>
      </c>
      <c r="L50" s="655">
        <v>10</v>
      </c>
      <c r="M50" s="655">
        <v>11</v>
      </c>
      <c r="N50" s="655">
        <v>12</v>
      </c>
      <c r="O50" s="655">
        <v>13</v>
      </c>
      <c r="P50" s="655">
        <v>14</v>
      </c>
      <c r="Q50" s="655">
        <v>15</v>
      </c>
      <c r="R50" s="655">
        <v>16</v>
      </c>
      <c r="S50" s="655">
        <v>17</v>
      </c>
      <c r="T50" s="655">
        <v>18</v>
      </c>
      <c r="U50" s="655">
        <v>19</v>
      </c>
      <c r="V50" s="655">
        <v>20</v>
      </c>
      <c r="W50" s="655">
        <v>21</v>
      </c>
      <c r="X50" s="655">
        <v>22</v>
      </c>
      <c r="Y50" s="655">
        <v>23</v>
      </c>
      <c r="Z50" s="655">
        <v>24</v>
      </c>
      <c r="AA50" s="655">
        <v>25</v>
      </c>
      <c r="AB50" s="655">
        <v>26</v>
      </c>
      <c r="AC50" s="655">
        <v>27</v>
      </c>
      <c r="AD50" s="655">
        <v>28</v>
      </c>
      <c r="AE50" s="655">
        <v>29</v>
      </c>
      <c r="AF50" s="655">
        <v>30</v>
      </c>
    </row>
    <row r="51" spans="1:37" ht="91.5" customHeight="1">
      <c r="B51" s="656"/>
      <c r="C51" s="657" t="s">
        <v>27</v>
      </c>
      <c r="D51" s="657" t="s">
        <v>28</v>
      </c>
      <c r="E51" s="657" t="s">
        <v>29</v>
      </c>
      <c r="F51" s="657" t="s">
        <v>30</v>
      </c>
      <c r="G51" s="657" t="s">
        <v>31</v>
      </c>
      <c r="H51" s="657" t="s">
        <v>32</v>
      </c>
      <c r="I51" s="657" t="s">
        <v>33</v>
      </c>
      <c r="J51" s="657" t="s">
        <v>34</v>
      </c>
      <c r="K51" s="657" t="s">
        <v>35</v>
      </c>
      <c r="L51" s="657" t="s">
        <v>36</v>
      </c>
      <c r="M51" s="657" t="s">
        <v>37</v>
      </c>
      <c r="N51" s="657" t="s">
        <v>38</v>
      </c>
      <c r="O51" s="657" t="s">
        <v>39</v>
      </c>
      <c r="P51" s="657" t="s">
        <v>40</v>
      </c>
      <c r="Q51" s="657" t="s">
        <v>41</v>
      </c>
      <c r="R51" s="657" t="s">
        <v>42</v>
      </c>
      <c r="S51" s="657" t="s">
        <v>43</v>
      </c>
      <c r="T51" s="657" t="s">
        <v>44</v>
      </c>
      <c r="U51" s="657" t="s">
        <v>45</v>
      </c>
      <c r="V51" s="657" t="s">
        <v>46</v>
      </c>
      <c r="W51" s="657" t="s">
        <v>47</v>
      </c>
      <c r="X51" s="657" t="s">
        <v>48</v>
      </c>
      <c r="Y51" s="657" t="s">
        <v>49</v>
      </c>
      <c r="Z51" s="657" t="s">
        <v>50</v>
      </c>
      <c r="AA51" s="657" t="s">
        <v>51</v>
      </c>
      <c r="AB51" s="657" t="s">
        <v>52</v>
      </c>
      <c r="AC51" s="657" t="s">
        <v>53</v>
      </c>
      <c r="AD51" s="657" t="s">
        <v>54</v>
      </c>
      <c r="AE51" s="657" t="s">
        <v>55</v>
      </c>
      <c r="AF51" s="657" t="s">
        <v>56</v>
      </c>
      <c r="AG51" s="658" t="s">
        <v>130</v>
      </c>
    </row>
    <row r="52" spans="1:37" ht="13.5" hidden="1">
      <c r="B52" s="659">
        <f>DCOUNTA(選挙人情報!A:AA,,AJ53:AK54)</f>
        <v>160</v>
      </c>
      <c r="C52" s="660">
        <v>101</v>
      </c>
      <c r="D52" s="660">
        <v>102</v>
      </c>
      <c r="E52" s="660">
        <v>103</v>
      </c>
      <c r="F52" s="660">
        <v>104</v>
      </c>
      <c r="G52" s="660">
        <v>105</v>
      </c>
      <c r="H52" s="660">
        <v>106</v>
      </c>
      <c r="I52" s="660">
        <v>107</v>
      </c>
      <c r="J52" s="660">
        <v>108</v>
      </c>
      <c r="K52" s="660">
        <v>109</v>
      </c>
      <c r="L52" s="660">
        <v>110</v>
      </c>
      <c r="M52" s="660">
        <v>111</v>
      </c>
      <c r="N52" s="660">
        <v>112</v>
      </c>
      <c r="O52" s="660">
        <v>113</v>
      </c>
      <c r="P52" s="660">
        <v>114</v>
      </c>
      <c r="Q52" s="660">
        <v>115</v>
      </c>
      <c r="R52" s="660">
        <v>116</v>
      </c>
      <c r="S52" s="660">
        <v>117</v>
      </c>
      <c r="T52" s="660">
        <v>118</v>
      </c>
      <c r="U52" s="660">
        <v>119</v>
      </c>
      <c r="V52" s="660">
        <v>120</v>
      </c>
      <c r="W52" s="660">
        <v>121</v>
      </c>
      <c r="X52" s="660">
        <v>122</v>
      </c>
      <c r="Y52" s="660">
        <v>123</v>
      </c>
      <c r="Z52" s="660">
        <v>124</v>
      </c>
      <c r="AA52" s="660">
        <v>125</v>
      </c>
      <c r="AB52" s="660">
        <v>126</v>
      </c>
      <c r="AC52" s="660">
        <v>127</v>
      </c>
      <c r="AD52" s="660">
        <v>128</v>
      </c>
      <c r="AE52" s="660">
        <v>129</v>
      </c>
      <c r="AF52" s="660">
        <v>130</v>
      </c>
      <c r="AG52" s="661"/>
    </row>
    <row r="53" spans="1:37" ht="24" customHeight="1">
      <c r="A53" s="655">
        <v>1</v>
      </c>
      <c r="B53" s="662">
        <v>45842</v>
      </c>
      <c r="C53" s="663">
        <f t="dataTable" ref="C53:AF68" dt2D="1" dtr="1" r1="AK54" r2="AJ54"/>
        <v>0</v>
      </c>
      <c r="D53" s="663">
        <v>0</v>
      </c>
      <c r="E53" s="663">
        <v>0</v>
      </c>
      <c r="F53" s="663">
        <v>0</v>
      </c>
      <c r="G53" s="663">
        <v>0</v>
      </c>
      <c r="H53" s="663">
        <v>0</v>
      </c>
      <c r="I53" s="663">
        <v>0</v>
      </c>
      <c r="J53" s="663">
        <v>0</v>
      </c>
      <c r="K53" s="663">
        <v>0</v>
      </c>
      <c r="L53" s="663">
        <v>0</v>
      </c>
      <c r="M53" s="663">
        <v>0</v>
      </c>
      <c r="N53" s="663">
        <v>0</v>
      </c>
      <c r="O53" s="663">
        <v>0</v>
      </c>
      <c r="P53" s="663">
        <v>0</v>
      </c>
      <c r="Q53" s="663">
        <v>0</v>
      </c>
      <c r="R53" s="663">
        <v>0</v>
      </c>
      <c r="S53" s="663">
        <v>0</v>
      </c>
      <c r="T53" s="663">
        <v>0</v>
      </c>
      <c r="U53" s="663">
        <v>0</v>
      </c>
      <c r="V53" s="663">
        <v>0</v>
      </c>
      <c r="W53" s="663">
        <v>0</v>
      </c>
      <c r="X53" s="663">
        <v>0</v>
      </c>
      <c r="Y53" s="663">
        <v>0</v>
      </c>
      <c r="Z53" s="663">
        <v>0</v>
      </c>
      <c r="AA53" s="663">
        <v>0</v>
      </c>
      <c r="AB53" s="663">
        <v>0</v>
      </c>
      <c r="AC53" s="663">
        <v>0</v>
      </c>
      <c r="AD53" s="663">
        <v>0</v>
      </c>
      <c r="AE53" s="663">
        <v>0</v>
      </c>
      <c r="AF53" s="663">
        <v>0</v>
      </c>
      <c r="AG53" s="675">
        <f>SUM(C53:AF53)</f>
        <v>0</v>
      </c>
      <c r="AJ53" s="665" t="s">
        <v>72</v>
      </c>
      <c r="AK53" s="666" t="s">
        <v>307</v>
      </c>
    </row>
    <row r="54" spans="1:37" ht="24" customHeight="1">
      <c r="A54" s="655">
        <v>2</v>
      </c>
      <c r="B54" s="662">
        <v>45843</v>
      </c>
      <c r="C54" s="663">
        <v>0</v>
      </c>
      <c r="D54" s="663">
        <v>0</v>
      </c>
      <c r="E54" s="663">
        <v>0</v>
      </c>
      <c r="F54" s="663">
        <v>0</v>
      </c>
      <c r="G54" s="663">
        <v>0</v>
      </c>
      <c r="H54" s="663">
        <v>0</v>
      </c>
      <c r="I54" s="663">
        <v>0</v>
      </c>
      <c r="J54" s="663">
        <v>0</v>
      </c>
      <c r="K54" s="663">
        <v>0</v>
      </c>
      <c r="L54" s="663">
        <v>0</v>
      </c>
      <c r="M54" s="663">
        <v>0</v>
      </c>
      <c r="N54" s="663">
        <v>0</v>
      </c>
      <c r="O54" s="663">
        <v>0</v>
      </c>
      <c r="P54" s="663">
        <v>0</v>
      </c>
      <c r="Q54" s="663">
        <v>0</v>
      </c>
      <c r="R54" s="663">
        <v>0</v>
      </c>
      <c r="S54" s="663">
        <v>0</v>
      </c>
      <c r="T54" s="663">
        <v>0</v>
      </c>
      <c r="U54" s="663">
        <v>0</v>
      </c>
      <c r="V54" s="663">
        <v>0</v>
      </c>
      <c r="W54" s="663">
        <v>0</v>
      </c>
      <c r="X54" s="663">
        <v>0</v>
      </c>
      <c r="Y54" s="663">
        <v>0</v>
      </c>
      <c r="Z54" s="663">
        <v>0</v>
      </c>
      <c r="AA54" s="663">
        <v>0</v>
      </c>
      <c r="AB54" s="663">
        <v>0</v>
      </c>
      <c r="AC54" s="663">
        <v>0</v>
      </c>
      <c r="AD54" s="663">
        <v>0</v>
      </c>
      <c r="AE54" s="663">
        <v>0</v>
      </c>
      <c r="AF54" s="663">
        <v>0</v>
      </c>
      <c r="AG54" s="675">
        <f t="shared" ref="AG54:AG69" si="4">SUM(C54:AF54)</f>
        <v>0</v>
      </c>
      <c r="AJ54" s="668"/>
      <c r="AK54" s="668"/>
    </row>
    <row r="55" spans="1:37" ht="24" customHeight="1">
      <c r="A55" s="655">
        <v>3</v>
      </c>
      <c r="B55" s="662">
        <v>45844</v>
      </c>
      <c r="C55" s="663">
        <v>0</v>
      </c>
      <c r="D55" s="663">
        <v>0</v>
      </c>
      <c r="E55" s="663">
        <v>0</v>
      </c>
      <c r="F55" s="663">
        <v>0</v>
      </c>
      <c r="G55" s="663">
        <v>0</v>
      </c>
      <c r="H55" s="663">
        <v>0</v>
      </c>
      <c r="I55" s="663">
        <v>0</v>
      </c>
      <c r="J55" s="663">
        <v>0</v>
      </c>
      <c r="K55" s="663">
        <v>0</v>
      </c>
      <c r="L55" s="663">
        <v>0</v>
      </c>
      <c r="M55" s="663">
        <v>0</v>
      </c>
      <c r="N55" s="663">
        <v>0</v>
      </c>
      <c r="O55" s="663">
        <v>0</v>
      </c>
      <c r="P55" s="663">
        <v>0</v>
      </c>
      <c r="Q55" s="663">
        <v>0</v>
      </c>
      <c r="R55" s="663">
        <v>0</v>
      </c>
      <c r="S55" s="663">
        <v>0</v>
      </c>
      <c r="T55" s="663">
        <v>0</v>
      </c>
      <c r="U55" s="663">
        <v>0</v>
      </c>
      <c r="V55" s="663">
        <v>0</v>
      </c>
      <c r="W55" s="663">
        <v>0</v>
      </c>
      <c r="X55" s="663">
        <v>0</v>
      </c>
      <c r="Y55" s="663">
        <v>0</v>
      </c>
      <c r="Z55" s="663">
        <v>0</v>
      </c>
      <c r="AA55" s="663">
        <v>0</v>
      </c>
      <c r="AB55" s="663">
        <v>0</v>
      </c>
      <c r="AC55" s="663">
        <v>0</v>
      </c>
      <c r="AD55" s="663">
        <v>0</v>
      </c>
      <c r="AE55" s="663">
        <v>0</v>
      </c>
      <c r="AF55" s="663">
        <v>0</v>
      </c>
      <c r="AG55" s="675">
        <f t="shared" si="4"/>
        <v>0</v>
      </c>
    </row>
    <row r="56" spans="1:37" ht="24" customHeight="1">
      <c r="A56" s="655">
        <v>4</v>
      </c>
      <c r="B56" s="662">
        <v>45845</v>
      </c>
      <c r="C56" s="663">
        <v>0</v>
      </c>
      <c r="D56" s="663">
        <v>0</v>
      </c>
      <c r="E56" s="663">
        <v>0</v>
      </c>
      <c r="F56" s="663">
        <v>0</v>
      </c>
      <c r="G56" s="663">
        <v>0</v>
      </c>
      <c r="H56" s="663">
        <v>0</v>
      </c>
      <c r="I56" s="663">
        <v>0</v>
      </c>
      <c r="J56" s="663">
        <v>0</v>
      </c>
      <c r="K56" s="663">
        <v>0</v>
      </c>
      <c r="L56" s="663">
        <v>0</v>
      </c>
      <c r="M56" s="663">
        <v>0</v>
      </c>
      <c r="N56" s="663">
        <v>0</v>
      </c>
      <c r="O56" s="663">
        <v>0</v>
      </c>
      <c r="P56" s="663">
        <v>0</v>
      </c>
      <c r="Q56" s="663">
        <v>0</v>
      </c>
      <c r="R56" s="663">
        <v>0</v>
      </c>
      <c r="S56" s="663">
        <v>0</v>
      </c>
      <c r="T56" s="663">
        <v>0</v>
      </c>
      <c r="U56" s="663">
        <v>0</v>
      </c>
      <c r="V56" s="663">
        <v>0</v>
      </c>
      <c r="W56" s="663">
        <v>0</v>
      </c>
      <c r="X56" s="663">
        <v>0</v>
      </c>
      <c r="Y56" s="663">
        <v>0</v>
      </c>
      <c r="Z56" s="663">
        <v>0</v>
      </c>
      <c r="AA56" s="663">
        <v>0</v>
      </c>
      <c r="AB56" s="663">
        <v>0</v>
      </c>
      <c r="AC56" s="663">
        <v>0</v>
      </c>
      <c r="AD56" s="663">
        <v>0</v>
      </c>
      <c r="AE56" s="663">
        <v>0</v>
      </c>
      <c r="AF56" s="663">
        <v>0</v>
      </c>
      <c r="AG56" s="675">
        <f t="shared" si="4"/>
        <v>0</v>
      </c>
    </row>
    <row r="57" spans="1:37" ht="24" customHeight="1">
      <c r="A57" s="655">
        <v>5</v>
      </c>
      <c r="B57" s="662">
        <v>45846</v>
      </c>
      <c r="C57" s="663">
        <v>0</v>
      </c>
      <c r="D57" s="663">
        <v>0</v>
      </c>
      <c r="E57" s="663">
        <v>0</v>
      </c>
      <c r="F57" s="663">
        <v>0</v>
      </c>
      <c r="G57" s="663">
        <v>0</v>
      </c>
      <c r="H57" s="663">
        <v>0</v>
      </c>
      <c r="I57" s="663">
        <v>0</v>
      </c>
      <c r="J57" s="663">
        <v>0</v>
      </c>
      <c r="K57" s="663">
        <v>0</v>
      </c>
      <c r="L57" s="663">
        <v>0</v>
      </c>
      <c r="M57" s="663">
        <v>0</v>
      </c>
      <c r="N57" s="663">
        <v>0</v>
      </c>
      <c r="O57" s="663">
        <v>0</v>
      </c>
      <c r="P57" s="663">
        <v>0</v>
      </c>
      <c r="Q57" s="663">
        <v>0</v>
      </c>
      <c r="R57" s="663">
        <v>0</v>
      </c>
      <c r="S57" s="663">
        <v>0</v>
      </c>
      <c r="T57" s="663">
        <v>0</v>
      </c>
      <c r="U57" s="663">
        <v>0</v>
      </c>
      <c r="V57" s="663">
        <v>0</v>
      </c>
      <c r="W57" s="663">
        <v>0</v>
      </c>
      <c r="X57" s="663">
        <v>0</v>
      </c>
      <c r="Y57" s="663">
        <v>0</v>
      </c>
      <c r="Z57" s="663">
        <v>0</v>
      </c>
      <c r="AA57" s="663">
        <v>0</v>
      </c>
      <c r="AB57" s="663">
        <v>0</v>
      </c>
      <c r="AC57" s="663">
        <v>0</v>
      </c>
      <c r="AD57" s="663">
        <v>0</v>
      </c>
      <c r="AE57" s="663">
        <v>0</v>
      </c>
      <c r="AF57" s="663">
        <v>0</v>
      </c>
      <c r="AG57" s="675">
        <f t="shared" si="4"/>
        <v>0</v>
      </c>
    </row>
    <row r="58" spans="1:37" ht="24" customHeight="1">
      <c r="A58" s="655">
        <v>6</v>
      </c>
      <c r="B58" s="662">
        <v>45847</v>
      </c>
      <c r="C58" s="663">
        <v>0</v>
      </c>
      <c r="D58" s="663">
        <v>0</v>
      </c>
      <c r="E58" s="663">
        <v>0</v>
      </c>
      <c r="F58" s="663">
        <v>0</v>
      </c>
      <c r="G58" s="663">
        <v>0</v>
      </c>
      <c r="H58" s="663">
        <v>0</v>
      </c>
      <c r="I58" s="663">
        <v>0</v>
      </c>
      <c r="J58" s="663">
        <v>0</v>
      </c>
      <c r="K58" s="663">
        <v>0</v>
      </c>
      <c r="L58" s="663">
        <v>0</v>
      </c>
      <c r="M58" s="663">
        <v>0</v>
      </c>
      <c r="N58" s="663">
        <v>0</v>
      </c>
      <c r="O58" s="663">
        <v>0</v>
      </c>
      <c r="P58" s="663">
        <v>0</v>
      </c>
      <c r="Q58" s="663">
        <v>0</v>
      </c>
      <c r="R58" s="663">
        <v>0</v>
      </c>
      <c r="S58" s="663">
        <v>0</v>
      </c>
      <c r="T58" s="663">
        <v>0</v>
      </c>
      <c r="U58" s="663">
        <v>0</v>
      </c>
      <c r="V58" s="663">
        <v>0</v>
      </c>
      <c r="W58" s="663">
        <v>0</v>
      </c>
      <c r="X58" s="663">
        <v>0</v>
      </c>
      <c r="Y58" s="663">
        <v>0</v>
      </c>
      <c r="Z58" s="663">
        <v>0</v>
      </c>
      <c r="AA58" s="663">
        <v>0</v>
      </c>
      <c r="AB58" s="663">
        <v>0</v>
      </c>
      <c r="AC58" s="663">
        <v>0</v>
      </c>
      <c r="AD58" s="663">
        <v>0</v>
      </c>
      <c r="AE58" s="663">
        <v>0</v>
      </c>
      <c r="AF58" s="663">
        <v>0</v>
      </c>
      <c r="AG58" s="675">
        <f t="shared" si="4"/>
        <v>0</v>
      </c>
    </row>
    <row r="59" spans="1:37" ht="24" customHeight="1">
      <c r="A59" s="655">
        <v>7</v>
      </c>
      <c r="B59" s="662">
        <v>45848</v>
      </c>
      <c r="C59" s="663">
        <v>0</v>
      </c>
      <c r="D59" s="663">
        <v>0</v>
      </c>
      <c r="E59" s="663">
        <v>0</v>
      </c>
      <c r="F59" s="663">
        <v>0</v>
      </c>
      <c r="G59" s="663">
        <v>0</v>
      </c>
      <c r="H59" s="663">
        <v>0</v>
      </c>
      <c r="I59" s="663">
        <v>0</v>
      </c>
      <c r="J59" s="663">
        <v>0</v>
      </c>
      <c r="K59" s="663">
        <v>0</v>
      </c>
      <c r="L59" s="663">
        <v>0</v>
      </c>
      <c r="M59" s="663">
        <v>0</v>
      </c>
      <c r="N59" s="663">
        <v>0</v>
      </c>
      <c r="O59" s="663">
        <v>0</v>
      </c>
      <c r="P59" s="663">
        <v>0</v>
      </c>
      <c r="Q59" s="663">
        <v>0</v>
      </c>
      <c r="R59" s="663">
        <v>0</v>
      </c>
      <c r="S59" s="663">
        <v>0</v>
      </c>
      <c r="T59" s="663">
        <v>0</v>
      </c>
      <c r="U59" s="663">
        <v>0</v>
      </c>
      <c r="V59" s="663">
        <v>0</v>
      </c>
      <c r="W59" s="663">
        <v>0</v>
      </c>
      <c r="X59" s="663">
        <v>0</v>
      </c>
      <c r="Y59" s="663">
        <v>0</v>
      </c>
      <c r="Z59" s="663">
        <v>0</v>
      </c>
      <c r="AA59" s="663">
        <v>0</v>
      </c>
      <c r="AB59" s="663">
        <v>0</v>
      </c>
      <c r="AC59" s="663">
        <v>0</v>
      </c>
      <c r="AD59" s="663">
        <v>0</v>
      </c>
      <c r="AE59" s="663">
        <v>0</v>
      </c>
      <c r="AF59" s="663">
        <v>0</v>
      </c>
      <c r="AG59" s="675">
        <f t="shared" si="4"/>
        <v>0</v>
      </c>
    </row>
    <row r="60" spans="1:37" ht="24" customHeight="1">
      <c r="A60" s="655">
        <v>8</v>
      </c>
      <c r="B60" s="662">
        <v>45849</v>
      </c>
      <c r="C60" s="663">
        <v>0</v>
      </c>
      <c r="D60" s="663">
        <v>0</v>
      </c>
      <c r="E60" s="663">
        <v>0</v>
      </c>
      <c r="F60" s="663">
        <v>0</v>
      </c>
      <c r="G60" s="663">
        <v>0</v>
      </c>
      <c r="H60" s="663">
        <v>0</v>
      </c>
      <c r="I60" s="663">
        <v>0</v>
      </c>
      <c r="J60" s="663">
        <v>0</v>
      </c>
      <c r="K60" s="663">
        <v>0</v>
      </c>
      <c r="L60" s="663">
        <v>0</v>
      </c>
      <c r="M60" s="663">
        <v>0</v>
      </c>
      <c r="N60" s="663">
        <v>0</v>
      </c>
      <c r="O60" s="663">
        <v>0</v>
      </c>
      <c r="P60" s="663">
        <v>0</v>
      </c>
      <c r="Q60" s="663">
        <v>0</v>
      </c>
      <c r="R60" s="663">
        <v>0</v>
      </c>
      <c r="S60" s="663">
        <v>0</v>
      </c>
      <c r="T60" s="663">
        <v>0</v>
      </c>
      <c r="U60" s="663">
        <v>0</v>
      </c>
      <c r="V60" s="663">
        <v>0</v>
      </c>
      <c r="W60" s="663">
        <v>0</v>
      </c>
      <c r="X60" s="663">
        <v>0</v>
      </c>
      <c r="Y60" s="663">
        <v>0</v>
      </c>
      <c r="Z60" s="663">
        <v>0</v>
      </c>
      <c r="AA60" s="663">
        <v>0</v>
      </c>
      <c r="AB60" s="663">
        <v>0</v>
      </c>
      <c r="AC60" s="663">
        <v>0</v>
      </c>
      <c r="AD60" s="663">
        <v>0</v>
      </c>
      <c r="AE60" s="663">
        <v>0</v>
      </c>
      <c r="AF60" s="663">
        <v>0</v>
      </c>
      <c r="AG60" s="675">
        <f t="shared" si="4"/>
        <v>0</v>
      </c>
    </row>
    <row r="61" spans="1:37" ht="24" customHeight="1">
      <c r="A61" s="655">
        <v>9</v>
      </c>
      <c r="B61" s="662">
        <v>45850</v>
      </c>
      <c r="C61" s="663">
        <v>0</v>
      </c>
      <c r="D61" s="663">
        <v>0</v>
      </c>
      <c r="E61" s="663">
        <v>0</v>
      </c>
      <c r="F61" s="663">
        <v>0</v>
      </c>
      <c r="G61" s="663">
        <v>0</v>
      </c>
      <c r="H61" s="663">
        <v>0</v>
      </c>
      <c r="I61" s="663">
        <v>0</v>
      </c>
      <c r="J61" s="663">
        <v>0</v>
      </c>
      <c r="K61" s="663">
        <v>0</v>
      </c>
      <c r="L61" s="663">
        <v>0</v>
      </c>
      <c r="M61" s="663">
        <v>0</v>
      </c>
      <c r="N61" s="663">
        <v>0</v>
      </c>
      <c r="O61" s="663">
        <v>0</v>
      </c>
      <c r="P61" s="663">
        <v>0</v>
      </c>
      <c r="Q61" s="663">
        <v>0</v>
      </c>
      <c r="R61" s="663">
        <v>0</v>
      </c>
      <c r="S61" s="663">
        <v>0</v>
      </c>
      <c r="T61" s="663">
        <v>0</v>
      </c>
      <c r="U61" s="663">
        <v>0</v>
      </c>
      <c r="V61" s="663">
        <v>0</v>
      </c>
      <c r="W61" s="663">
        <v>0</v>
      </c>
      <c r="X61" s="663">
        <v>0</v>
      </c>
      <c r="Y61" s="663">
        <v>0</v>
      </c>
      <c r="Z61" s="663">
        <v>0</v>
      </c>
      <c r="AA61" s="663">
        <v>0</v>
      </c>
      <c r="AB61" s="663">
        <v>0</v>
      </c>
      <c r="AC61" s="663">
        <v>0</v>
      </c>
      <c r="AD61" s="663">
        <v>0</v>
      </c>
      <c r="AE61" s="663">
        <v>0</v>
      </c>
      <c r="AF61" s="663">
        <v>0</v>
      </c>
      <c r="AG61" s="675">
        <f t="shared" si="4"/>
        <v>0</v>
      </c>
    </row>
    <row r="62" spans="1:37" ht="24" customHeight="1">
      <c r="A62" s="655">
        <v>10</v>
      </c>
      <c r="B62" s="662">
        <v>45851</v>
      </c>
      <c r="C62" s="663">
        <v>0</v>
      </c>
      <c r="D62" s="663">
        <v>0</v>
      </c>
      <c r="E62" s="663">
        <v>0</v>
      </c>
      <c r="F62" s="663">
        <v>0</v>
      </c>
      <c r="G62" s="663">
        <v>0</v>
      </c>
      <c r="H62" s="663">
        <v>0</v>
      </c>
      <c r="I62" s="663">
        <v>0</v>
      </c>
      <c r="J62" s="663">
        <v>0</v>
      </c>
      <c r="K62" s="663">
        <v>0</v>
      </c>
      <c r="L62" s="663">
        <v>0</v>
      </c>
      <c r="M62" s="663">
        <v>0</v>
      </c>
      <c r="N62" s="663">
        <v>0</v>
      </c>
      <c r="O62" s="663">
        <v>0</v>
      </c>
      <c r="P62" s="663">
        <v>0</v>
      </c>
      <c r="Q62" s="663">
        <v>0</v>
      </c>
      <c r="R62" s="663">
        <v>0</v>
      </c>
      <c r="S62" s="663">
        <v>0</v>
      </c>
      <c r="T62" s="663">
        <v>0</v>
      </c>
      <c r="U62" s="663">
        <v>0</v>
      </c>
      <c r="V62" s="663">
        <v>0</v>
      </c>
      <c r="W62" s="663">
        <v>0</v>
      </c>
      <c r="X62" s="663">
        <v>0</v>
      </c>
      <c r="Y62" s="663">
        <v>0</v>
      </c>
      <c r="Z62" s="663">
        <v>0</v>
      </c>
      <c r="AA62" s="663">
        <v>0</v>
      </c>
      <c r="AB62" s="663">
        <v>0</v>
      </c>
      <c r="AC62" s="663">
        <v>0</v>
      </c>
      <c r="AD62" s="663">
        <v>0</v>
      </c>
      <c r="AE62" s="663">
        <v>0</v>
      </c>
      <c r="AF62" s="663">
        <v>0</v>
      </c>
      <c r="AG62" s="675">
        <f t="shared" si="4"/>
        <v>0</v>
      </c>
    </row>
    <row r="63" spans="1:37" ht="24" customHeight="1">
      <c r="A63" s="655">
        <v>11</v>
      </c>
      <c r="B63" s="662">
        <v>45852</v>
      </c>
      <c r="C63" s="663">
        <v>0</v>
      </c>
      <c r="D63" s="663">
        <v>0</v>
      </c>
      <c r="E63" s="663">
        <v>0</v>
      </c>
      <c r="F63" s="663">
        <v>0</v>
      </c>
      <c r="G63" s="663">
        <v>0</v>
      </c>
      <c r="H63" s="663">
        <v>0</v>
      </c>
      <c r="I63" s="663">
        <v>0</v>
      </c>
      <c r="J63" s="663">
        <v>0</v>
      </c>
      <c r="K63" s="663">
        <v>0</v>
      </c>
      <c r="L63" s="663">
        <v>0</v>
      </c>
      <c r="M63" s="663">
        <v>0</v>
      </c>
      <c r="N63" s="663">
        <v>0</v>
      </c>
      <c r="O63" s="663">
        <v>0</v>
      </c>
      <c r="P63" s="663">
        <v>0</v>
      </c>
      <c r="Q63" s="663">
        <v>0</v>
      </c>
      <c r="R63" s="663">
        <v>0</v>
      </c>
      <c r="S63" s="663">
        <v>0</v>
      </c>
      <c r="T63" s="663">
        <v>0</v>
      </c>
      <c r="U63" s="663">
        <v>0</v>
      </c>
      <c r="V63" s="663">
        <v>0</v>
      </c>
      <c r="W63" s="663">
        <v>0</v>
      </c>
      <c r="X63" s="663">
        <v>0</v>
      </c>
      <c r="Y63" s="663">
        <v>0</v>
      </c>
      <c r="Z63" s="663">
        <v>0</v>
      </c>
      <c r="AA63" s="663">
        <v>0</v>
      </c>
      <c r="AB63" s="663">
        <v>0</v>
      </c>
      <c r="AC63" s="663">
        <v>0</v>
      </c>
      <c r="AD63" s="663">
        <v>0</v>
      </c>
      <c r="AE63" s="663">
        <v>0</v>
      </c>
      <c r="AF63" s="663">
        <v>0</v>
      </c>
      <c r="AG63" s="675">
        <f t="shared" si="4"/>
        <v>0</v>
      </c>
    </row>
    <row r="64" spans="1:37" ht="24" customHeight="1">
      <c r="A64" s="655">
        <v>12</v>
      </c>
      <c r="B64" s="662">
        <v>45853</v>
      </c>
      <c r="C64" s="663">
        <v>0</v>
      </c>
      <c r="D64" s="663">
        <v>0</v>
      </c>
      <c r="E64" s="663">
        <v>0</v>
      </c>
      <c r="F64" s="663">
        <v>0</v>
      </c>
      <c r="G64" s="663">
        <v>0</v>
      </c>
      <c r="H64" s="663">
        <v>0</v>
      </c>
      <c r="I64" s="663">
        <v>0</v>
      </c>
      <c r="J64" s="663">
        <v>0</v>
      </c>
      <c r="K64" s="663">
        <v>0</v>
      </c>
      <c r="L64" s="663">
        <v>0</v>
      </c>
      <c r="M64" s="663">
        <v>0</v>
      </c>
      <c r="N64" s="663">
        <v>0</v>
      </c>
      <c r="O64" s="663">
        <v>0</v>
      </c>
      <c r="P64" s="663">
        <v>0</v>
      </c>
      <c r="Q64" s="663">
        <v>0</v>
      </c>
      <c r="R64" s="663">
        <v>0</v>
      </c>
      <c r="S64" s="663">
        <v>0</v>
      </c>
      <c r="T64" s="663">
        <v>0</v>
      </c>
      <c r="U64" s="663">
        <v>0</v>
      </c>
      <c r="V64" s="663">
        <v>0</v>
      </c>
      <c r="W64" s="663">
        <v>0</v>
      </c>
      <c r="X64" s="663">
        <v>0</v>
      </c>
      <c r="Y64" s="663">
        <v>0</v>
      </c>
      <c r="Z64" s="663">
        <v>0</v>
      </c>
      <c r="AA64" s="663">
        <v>0</v>
      </c>
      <c r="AB64" s="663">
        <v>0</v>
      </c>
      <c r="AC64" s="663">
        <v>0</v>
      </c>
      <c r="AD64" s="663">
        <v>0</v>
      </c>
      <c r="AE64" s="663">
        <v>0</v>
      </c>
      <c r="AF64" s="663">
        <v>0</v>
      </c>
      <c r="AG64" s="675">
        <f t="shared" si="4"/>
        <v>0</v>
      </c>
    </row>
    <row r="65" spans="1:37" ht="24" customHeight="1">
      <c r="A65" s="655">
        <v>13</v>
      </c>
      <c r="B65" s="662">
        <v>45854</v>
      </c>
      <c r="C65" s="663">
        <v>0</v>
      </c>
      <c r="D65" s="663">
        <v>0</v>
      </c>
      <c r="E65" s="663">
        <v>0</v>
      </c>
      <c r="F65" s="663">
        <v>0</v>
      </c>
      <c r="G65" s="663">
        <v>0</v>
      </c>
      <c r="H65" s="663">
        <v>0</v>
      </c>
      <c r="I65" s="663">
        <v>0</v>
      </c>
      <c r="J65" s="663">
        <v>0</v>
      </c>
      <c r="K65" s="663">
        <v>0</v>
      </c>
      <c r="L65" s="663">
        <v>0</v>
      </c>
      <c r="M65" s="663">
        <v>0</v>
      </c>
      <c r="N65" s="663">
        <v>0</v>
      </c>
      <c r="O65" s="663">
        <v>0</v>
      </c>
      <c r="P65" s="663">
        <v>0</v>
      </c>
      <c r="Q65" s="663">
        <v>0</v>
      </c>
      <c r="R65" s="663">
        <v>0</v>
      </c>
      <c r="S65" s="663">
        <v>0</v>
      </c>
      <c r="T65" s="663">
        <v>0</v>
      </c>
      <c r="U65" s="663">
        <v>0</v>
      </c>
      <c r="V65" s="663">
        <v>0</v>
      </c>
      <c r="W65" s="663">
        <v>0</v>
      </c>
      <c r="X65" s="663">
        <v>0</v>
      </c>
      <c r="Y65" s="663">
        <v>0</v>
      </c>
      <c r="Z65" s="663">
        <v>0</v>
      </c>
      <c r="AA65" s="663">
        <v>0</v>
      </c>
      <c r="AB65" s="663">
        <v>0</v>
      </c>
      <c r="AC65" s="663">
        <v>0</v>
      </c>
      <c r="AD65" s="663">
        <v>0</v>
      </c>
      <c r="AE65" s="663">
        <v>0</v>
      </c>
      <c r="AF65" s="663">
        <v>0</v>
      </c>
      <c r="AG65" s="675">
        <f t="shared" si="4"/>
        <v>0</v>
      </c>
    </row>
    <row r="66" spans="1:37" ht="24" customHeight="1">
      <c r="A66" s="655">
        <v>14</v>
      </c>
      <c r="B66" s="662">
        <v>45855</v>
      </c>
      <c r="C66" s="663">
        <v>0</v>
      </c>
      <c r="D66" s="663">
        <v>0</v>
      </c>
      <c r="E66" s="663">
        <v>0</v>
      </c>
      <c r="F66" s="663">
        <v>0</v>
      </c>
      <c r="G66" s="663">
        <v>0</v>
      </c>
      <c r="H66" s="663">
        <v>0</v>
      </c>
      <c r="I66" s="663">
        <v>0</v>
      </c>
      <c r="J66" s="663">
        <v>0</v>
      </c>
      <c r="K66" s="663">
        <v>0</v>
      </c>
      <c r="L66" s="663">
        <v>0</v>
      </c>
      <c r="M66" s="663">
        <v>0</v>
      </c>
      <c r="N66" s="663">
        <v>0</v>
      </c>
      <c r="O66" s="663">
        <v>0</v>
      </c>
      <c r="P66" s="663">
        <v>0</v>
      </c>
      <c r="Q66" s="663">
        <v>0</v>
      </c>
      <c r="R66" s="663">
        <v>0</v>
      </c>
      <c r="S66" s="663">
        <v>0</v>
      </c>
      <c r="T66" s="663">
        <v>0</v>
      </c>
      <c r="U66" s="663">
        <v>0</v>
      </c>
      <c r="V66" s="663">
        <v>0</v>
      </c>
      <c r="W66" s="663">
        <v>0</v>
      </c>
      <c r="X66" s="663">
        <v>0</v>
      </c>
      <c r="Y66" s="663">
        <v>0</v>
      </c>
      <c r="Z66" s="663">
        <v>0</v>
      </c>
      <c r="AA66" s="663">
        <v>0</v>
      </c>
      <c r="AB66" s="663">
        <v>0</v>
      </c>
      <c r="AC66" s="663">
        <v>0</v>
      </c>
      <c r="AD66" s="663">
        <v>0</v>
      </c>
      <c r="AE66" s="663">
        <v>0</v>
      </c>
      <c r="AF66" s="663">
        <v>0</v>
      </c>
      <c r="AG66" s="675">
        <f t="shared" si="4"/>
        <v>0</v>
      </c>
    </row>
    <row r="67" spans="1:37" ht="24" customHeight="1">
      <c r="A67" s="655">
        <v>15</v>
      </c>
      <c r="B67" s="662">
        <v>45856</v>
      </c>
      <c r="C67" s="663">
        <v>0</v>
      </c>
      <c r="D67" s="663">
        <v>0</v>
      </c>
      <c r="E67" s="663">
        <v>0</v>
      </c>
      <c r="F67" s="663">
        <v>0</v>
      </c>
      <c r="G67" s="663">
        <v>0</v>
      </c>
      <c r="H67" s="663">
        <v>0</v>
      </c>
      <c r="I67" s="663">
        <v>0</v>
      </c>
      <c r="J67" s="663">
        <v>0</v>
      </c>
      <c r="K67" s="663">
        <v>0</v>
      </c>
      <c r="L67" s="663">
        <v>0</v>
      </c>
      <c r="M67" s="663">
        <v>0</v>
      </c>
      <c r="N67" s="663">
        <v>0</v>
      </c>
      <c r="O67" s="663">
        <v>0</v>
      </c>
      <c r="P67" s="663">
        <v>0</v>
      </c>
      <c r="Q67" s="663">
        <v>0</v>
      </c>
      <c r="R67" s="663">
        <v>0</v>
      </c>
      <c r="S67" s="663">
        <v>0</v>
      </c>
      <c r="T67" s="663">
        <v>0</v>
      </c>
      <c r="U67" s="663">
        <v>0</v>
      </c>
      <c r="V67" s="663">
        <v>0</v>
      </c>
      <c r="W67" s="663">
        <v>0</v>
      </c>
      <c r="X67" s="663">
        <v>0</v>
      </c>
      <c r="Y67" s="663">
        <v>0</v>
      </c>
      <c r="Z67" s="663">
        <v>0</v>
      </c>
      <c r="AA67" s="663">
        <v>0</v>
      </c>
      <c r="AB67" s="663">
        <v>0</v>
      </c>
      <c r="AC67" s="663">
        <v>0</v>
      </c>
      <c r="AD67" s="663">
        <v>0</v>
      </c>
      <c r="AE67" s="663">
        <v>0</v>
      </c>
      <c r="AF67" s="663">
        <v>0</v>
      </c>
      <c r="AG67" s="675">
        <f t="shared" si="4"/>
        <v>0</v>
      </c>
    </row>
    <row r="68" spans="1:37" ht="24" customHeight="1">
      <c r="A68" s="655">
        <v>16</v>
      </c>
      <c r="B68" s="662">
        <v>45857</v>
      </c>
      <c r="C68" s="663">
        <v>0</v>
      </c>
      <c r="D68" s="663">
        <v>0</v>
      </c>
      <c r="E68" s="663">
        <v>0</v>
      </c>
      <c r="F68" s="663">
        <v>0</v>
      </c>
      <c r="G68" s="663">
        <v>0</v>
      </c>
      <c r="H68" s="663">
        <v>0</v>
      </c>
      <c r="I68" s="663">
        <v>0</v>
      </c>
      <c r="J68" s="663">
        <v>0</v>
      </c>
      <c r="K68" s="663">
        <v>0</v>
      </c>
      <c r="L68" s="663">
        <v>0</v>
      </c>
      <c r="M68" s="663">
        <v>0</v>
      </c>
      <c r="N68" s="663">
        <v>0</v>
      </c>
      <c r="O68" s="663">
        <v>0</v>
      </c>
      <c r="P68" s="663">
        <v>0</v>
      </c>
      <c r="Q68" s="663">
        <v>0</v>
      </c>
      <c r="R68" s="663">
        <v>0</v>
      </c>
      <c r="S68" s="663">
        <v>0</v>
      </c>
      <c r="T68" s="663">
        <v>0</v>
      </c>
      <c r="U68" s="663">
        <v>0</v>
      </c>
      <c r="V68" s="663">
        <v>0</v>
      </c>
      <c r="W68" s="663">
        <v>0</v>
      </c>
      <c r="X68" s="663">
        <v>0</v>
      </c>
      <c r="Y68" s="663">
        <v>0</v>
      </c>
      <c r="Z68" s="663">
        <v>0</v>
      </c>
      <c r="AA68" s="663">
        <v>0</v>
      </c>
      <c r="AB68" s="663">
        <v>0</v>
      </c>
      <c r="AC68" s="663">
        <v>0</v>
      </c>
      <c r="AD68" s="663">
        <v>0</v>
      </c>
      <c r="AE68" s="663">
        <v>0</v>
      </c>
      <c r="AF68" s="663">
        <v>0</v>
      </c>
      <c r="AG68" s="675">
        <f t="shared" si="4"/>
        <v>0</v>
      </c>
    </row>
    <row r="69" spans="1:37" ht="24" customHeight="1">
      <c r="B69" s="658" t="s">
        <v>129</v>
      </c>
      <c r="C69" s="676">
        <f t="shared" ref="C69:AF69" si="5">SUM(C53:C68)</f>
        <v>0</v>
      </c>
      <c r="D69" s="676">
        <f t="shared" si="5"/>
        <v>0</v>
      </c>
      <c r="E69" s="676">
        <f t="shared" si="5"/>
        <v>0</v>
      </c>
      <c r="F69" s="676">
        <f t="shared" si="5"/>
        <v>0</v>
      </c>
      <c r="G69" s="676">
        <f t="shared" si="5"/>
        <v>0</v>
      </c>
      <c r="H69" s="676">
        <f t="shared" si="5"/>
        <v>0</v>
      </c>
      <c r="I69" s="676">
        <f t="shared" si="5"/>
        <v>0</v>
      </c>
      <c r="J69" s="676">
        <f t="shared" si="5"/>
        <v>0</v>
      </c>
      <c r="K69" s="676">
        <f t="shared" si="5"/>
        <v>0</v>
      </c>
      <c r="L69" s="676">
        <f t="shared" si="5"/>
        <v>0</v>
      </c>
      <c r="M69" s="676">
        <f t="shared" si="5"/>
        <v>0</v>
      </c>
      <c r="N69" s="676">
        <f t="shared" si="5"/>
        <v>0</v>
      </c>
      <c r="O69" s="676">
        <f t="shared" si="5"/>
        <v>0</v>
      </c>
      <c r="P69" s="676">
        <f t="shared" si="5"/>
        <v>0</v>
      </c>
      <c r="Q69" s="676">
        <f t="shared" si="5"/>
        <v>0</v>
      </c>
      <c r="R69" s="676">
        <f t="shared" si="5"/>
        <v>0</v>
      </c>
      <c r="S69" s="676">
        <f t="shared" si="5"/>
        <v>0</v>
      </c>
      <c r="T69" s="676">
        <f t="shared" si="5"/>
        <v>0</v>
      </c>
      <c r="U69" s="676">
        <f t="shared" si="5"/>
        <v>0</v>
      </c>
      <c r="V69" s="676">
        <f t="shared" si="5"/>
        <v>0</v>
      </c>
      <c r="W69" s="676">
        <f t="shared" si="5"/>
        <v>0</v>
      </c>
      <c r="X69" s="676">
        <f t="shared" si="5"/>
        <v>0</v>
      </c>
      <c r="Y69" s="676">
        <f t="shared" si="5"/>
        <v>0</v>
      </c>
      <c r="Z69" s="676">
        <f t="shared" si="5"/>
        <v>0</v>
      </c>
      <c r="AA69" s="676">
        <f t="shared" si="5"/>
        <v>0</v>
      </c>
      <c r="AB69" s="676">
        <f t="shared" si="5"/>
        <v>0</v>
      </c>
      <c r="AC69" s="676">
        <f t="shared" si="5"/>
        <v>0</v>
      </c>
      <c r="AD69" s="676">
        <f t="shared" si="5"/>
        <v>0</v>
      </c>
      <c r="AE69" s="676">
        <f t="shared" si="5"/>
        <v>0</v>
      </c>
      <c r="AF69" s="676">
        <f t="shared" si="5"/>
        <v>0</v>
      </c>
      <c r="AG69" s="675">
        <f t="shared" si="4"/>
        <v>0</v>
      </c>
    </row>
    <row r="70" spans="1:37" ht="24" customHeight="1">
      <c r="C70" s="669"/>
      <c r="D70" s="669"/>
      <c r="E70" s="669"/>
      <c r="F70" s="669"/>
      <c r="G70" s="669"/>
      <c r="H70" s="669"/>
      <c r="I70" s="669"/>
      <c r="J70" s="669"/>
      <c r="K70" s="669"/>
      <c r="L70" s="669"/>
      <c r="M70" s="669"/>
      <c r="N70" s="669"/>
      <c r="O70" s="669"/>
      <c r="P70" s="669"/>
      <c r="Q70" s="669"/>
      <c r="R70" s="669"/>
      <c r="S70" s="669"/>
      <c r="T70" s="669"/>
      <c r="U70" s="669"/>
      <c r="V70" s="669"/>
      <c r="W70" s="669"/>
      <c r="X70" s="669"/>
      <c r="Y70" s="669"/>
      <c r="Z70" s="669"/>
      <c r="AA70" s="669"/>
      <c r="AB70" s="669"/>
      <c r="AC70" s="669"/>
      <c r="AD70" s="669"/>
      <c r="AE70" s="669"/>
      <c r="AF70" s="669"/>
      <c r="AG70" s="670"/>
    </row>
    <row r="72" spans="1:37" ht="22.5" customHeight="1">
      <c r="A72" s="654" t="s">
        <v>304</v>
      </c>
    </row>
    <row r="73" spans="1:37" ht="12" customHeight="1"/>
    <row r="74" spans="1:37" ht="16.5" customHeight="1">
      <c r="C74" s="655">
        <v>1</v>
      </c>
      <c r="D74" s="655">
        <v>2</v>
      </c>
      <c r="E74" s="655">
        <v>3</v>
      </c>
      <c r="F74" s="655">
        <v>4</v>
      </c>
      <c r="G74" s="655">
        <v>5</v>
      </c>
      <c r="H74" s="655">
        <v>6</v>
      </c>
      <c r="I74" s="655">
        <v>7</v>
      </c>
      <c r="J74" s="655">
        <v>8</v>
      </c>
      <c r="K74" s="655">
        <v>9</v>
      </c>
      <c r="L74" s="655">
        <v>10</v>
      </c>
      <c r="M74" s="655">
        <v>11</v>
      </c>
      <c r="N74" s="655">
        <v>12</v>
      </c>
      <c r="O74" s="655">
        <v>13</v>
      </c>
      <c r="P74" s="655">
        <v>14</v>
      </c>
      <c r="Q74" s="655">
        <v>15</v>
      </c>
      <c r="R74" s="655">
        <v>16</v>
      </c>
      <c r="S74" s="655">
        <v>17</v>
      </c>
      <c r="T74" s="655">
        <v>18</v>
      </c>
      <c r="U74" s="655">
        <v>19</v>
      </c>
      <c r="V74" s="655">
        <v>20</v>
      </c>
      <c r="W74" s="655">
        <v>21</v>
      </c>
      <c r="X74" s="655">
        <v>22</v>
      </c>
      <c r="Y74" s="655">
        <v>23</v>
      </c>
      <c r="Z74" s="655">
        <v>24</v>
      </c>
      <c r="AA74" s="655">
        <v>25</v>
      </c>
      <c r="AB74" s="655">
        <v>26</v>
      </c>
      <c r="AC74" s="655">
        <v>27</v>
      </c>
      <c r="AD74" s="655">
        <v>28</v>
      </c>
      <c r="AE74" s="655">
        <v>29</v>
      </c>
      <c r="AF74" s="655">
        <v>30</v>
      </c>
    </row>
    <row r="75" spans="1:37" ht="90.75" customHeight="1">
      <c r="B75" s="656"/>
      <c r="C75" s="657" t="s">
        <v>27</v>
      </c>
      <c r="D75" s="657" t="s">
        <v>28</v>
      </c>
      <c r="E75" s="657" t="s">
        <v>29</v>
      </c>
      <c r="F75" s="657" t="s">
        <v>30</v>
      </c>
      <c r="G75" s="657" t="s">
        <v>31</v>
      </c>
      <c r="H75" s="657" t="s">
        <v>32</v>
      </c>
      <c r="I75" s="657" t="s">
        <v>33</v>
      </c>
      <c r="J75" s="657" t="s">
        <v>34</v>
      </c>
      <c r="K75" s="657" t="s">
        <v>35</v>
      </c>
      <c r="L75" s="657" t="s">
        <v>36</v>
      </c>
      <c r="M75" s="657" t="s">
        <v>37</v>
      </c>
      <c r="N75" s="657" t="s">
        <v>38</v>
      </c>
      <c r="O75" s="657" t="s">
        <v>39</v>
      </c>
      <c r="P75" s="657" t="s">
        <v>40</v>
      </c>
      <c r="Q75" s="657" t="s">
        <v>41</v>
      </c>
      <c r="R75" s="657" t="s">
        <v>42</v>
      </c>
      <c r="S75" s="657" t="s">
        <v>43</v>
      </c>
      <c r="T75" s="657" t="s">
        <v>44</v>
      </c>
      <c r="U75" s="657" t="s">
        <v>45</v>
      </c>
      <c r="V75" s="657" t="s">
        <v>46</v>
      </c>
      <c r="W75" s="657" t="s">
        <v>47</v>
      </c>
      <c r="X75" s="657" t="s">
        <v>48</v>
      </c>
      <c r="Y75" s="657" t="s">
        <v>49</v>
      </c>
      <c r="Z75" s="657" t="s">
        <v>50</v>
      </c>
      <c r="AA75" s="657" t="s">
        <v>51</v>
      </c>
      <c r="AB75" s="657" t="s">
        <v>52</v>
      </c>
      <c r="AC75" s="657" t="s">
        <v>53</v>
      </c>
      <c r="AD75" s="657" t="s">
        <v>54</v>
      </c>
      <c r="AE75" s="657" t="s">
        <v>55</v>
      </c>
      <c r="AF75" s="657" t="s">
        <v>56</v>
      </c>
      <c r="AG75" s="658" t="s">
        <v>130</v>
      </c>
    </row>
    <row r="76" spans="1:37" ht="13.5" hidden="1">
      <c r="B76" s="659">
        <f>DCOUNTA(選挙人情報!A:AC,,AJ77:AK78)</f>
        <v>160</v>
      </c>
      <c r="C76" s="660">
        <v>901</v>
      </c>
      <c r="D76" s="660">
        <v>902</v>
      </c>
      <c r="E76" s="660">
        <v>903</v>
      </c>
      <c r="F76" s="660">
        <v>904</v>
      </c>
      <c r="G76" s="660">
        <v>905</v>
      </c>
      <c r="H76" s="660">
        <v>906</v>
      </c>
      <c r="I76" s="660">
        <v>907</v>
      </c>
      <c r="J76" s="660">
        <v>908</v>
      </c>
      <c r="K76" s="660">
        <v>909</v>
      </c>
      <c r="L76" s="660">
        <v>910</v>
      </c>
      <c r="M76" s="660">
        <v>911</v>
      </c>
      <c r="N76" s="660">
        <v>912</v>
      </c>
      <c r="O76" s="660">
        <v>913</v>
      </c>
      <c r="P76" s="660">
        <v>914</v>
      </c>
      <c r="Q76" s="660">
        <v>915</v>
      </c>
      <c r="R76" s="660">
        <v>916</v>
      </c>
      <c r="S76" s="660">
        <v>917</v>
      </c>
      <c r="T76" s="660">
        <v>918</v>
      </c>
      <c r="U76" s="660">
        <v>919</v>
      </c>
      <c r="V76" s="660">
        <v>920</v>
      </c>
      <c r="W76" s="660">
        <v>921</v>
      </c>
      <c r="X76" s="660">
        <v>922</v>
      </c>
      <c r="Y76" s="660">
        <v>923</v>
      </c>
      <c r="Z76" s="660">
        <v>924</v>
      </c>
      <c r="AA76" s="660">
        <v>925</v>
      </c>
      <c r="AB76" s="660">
        <v>926</v>
      </c>
      <c r="AC76" s="660">
        <v>927</v>
      </c>
      <c r="AD76" s="660">
        <v>928</v>
      </c>
      <c r="AE76" s="660">
        <v>929</v>
      </c>
      <c r="AF76" s="660">
        <v>930</v>
      </c>
      <c r="AG76" s="661"/>
    </row>
    <row r="77" spans="1:37" ht="24" customHeight="1">
      <c r="A77" s="655">
        <v>1</v>
      </c>
      <c r="B77" s="662">
        <v>45842</v>
      </c>
      <c r="C77" s="671">
        <f t="dataTable" ref="C77:AF92" dt2D="1" dtr="1" r1="AK78" r2="AJ78"/>
        <v>0</v>
      </c>
      <c r="D77" s="671">
        <v>0</v>
      </c>
      <c r="E77" s="671">
        <v>0</v>
      </c>
      <c r="F77" s="671">
        <v>0</v>
      </c>
      <c r="G77" s="671">
        <v>0</v>
      </c>
      <c r="H77" s="671">
        <v>0</v>
      </c>
      <c r="I77" s="671">
        <v>0</v>
      </c>
      <c r="J77" s="671">
        <v>0</v>
      </c>
      <c r="K77" s="671">
        <v>0</v>
      </c>
      <c r="L77" s="671">
        <v>0</v>
      </c>
      <c r="M77" s="671">
        <v>0</v>
      </c>
      <c r="N77" s="671">
        <v>0</v>
      </c>
      <c r="O77" s="671">
        <v>0</v>
      </c>
      <c r="P77" s="671">
        <v>0</v>
      </c>
      <c r="Q77" s="671">
        <v>0</v>
      </c>
      <c r="R77" s="671">
        <v>0</v>
      </c>
      <c r="S77" s="671">
        <v>0</v>
      </c>
      <c r="T77" s="671">
        <v>0</v>
      </c>
      <c r="U77" s="671">
        <v>0</v>
      </c>
      <c r="V77" s="671">
        <v>0</v>
      </c>
      <c r="W77" s="671">
        <v>0</v>
      </c>
      <c r="X77" s="671">
        <v>0</v>
      </c>
      <c r="Y77" s="671">
        <v>0</v>
      </c>
      <c r="Z77" s="671">
        <v>0</v>
      </c>
      <c r="AA77" s="671">
        <v>0</v>
      </c>
      <c r="AB77" s="671">
        <v>0</v>
      </c>
      <c r="AC77" s="671">
        <v>0</v>
      </c>
      <c r="AD77" s="671">
        <v>0</v>
      </c>
      <c r="AE77" s="671">
        <v>0</v>
      </c>
      <c r="AF77" s="671">
        <v>0</v>
      </c>
      <c r="AG77" s="675">
        <f>SUM(C77:AF77)</f>
        <v>0</v>
      </c>
      <c r="AJ77" s="665" t="s">
        <v>72</v>
      </c>
      <c r="AK77" s="666" t="s">
        <v>308</v>
      </c>
    </row>
    <row r="78" spans="1:37" ht="24" customHeight="1">
      <c r="A78" s="655">
        <v>2</v>
      </c>
      <c r="B78" s="662">
        <v>45843</v>
      </c>
      <c r="C78" s="671">
        <v>0</v>
      </c>
      <c r="D78" s="671">
        <v>0</v>
      </c>
      <c r="E78" s="671">
        <v>0</v>
      </c>
      <c r="F78" s="671">
        <v>0</v>
      </c>
      <c r="G78" s="671">
        <v>0</v>
      </c>
      <c r="H78" s="671">
        <v>0</v>
      </c>
      <c r="I78" s="671">
        <v>0</v>
      </c>
      <c r="J78" s="671">
        <v>0</v>
      </c>
      <c r="K78" s="671">
        <v>0</v>
      </c>
      <c r="L78" s="671">
        <v>0</v>
      </c>
      <c r="M78" s="671">
        <v>0</v>
      </c>
      <c r="N78" s="671">
        <v>0</v>
      </c>
      <c r="O78" s="671">
        <v>0</v>
      </c>
      <c r="P78" s="671">
        <v>0</v>
      </c>
      <c r="Q78" s="671">
        <v>0</v>
      </c>
      <c r="R78" s="671">
        <v>0</v>
      </c>
      <c r="S78" s="671">
        <v>0</v>
      </c>
      <c r="T78" s="671">
        <v>0</v>
      </c>
      <c r="U78" s="671">
        <v>0</v>
      </c>
      <c r="V78" s="671">
        <v>0</v>
      </c>
      <c r="W78" s="671">
        <v>0</v>
      </c>
      <c r="X78" s="671">
        <v>0</v>
      </c>
      <c r="Y78" s="671">
        <v>0</v>
      </c>
      <c r="Z78" s="671">
        <v>0</v>
      </c>
      <c r="AA78" s="671">
        <v>0</v>
      </c>
      <c r="AB78" s="671">
        <v>0</v>
      </c>
      <c r="AC78" s="671">
        <v>0</v>
      </c>
      <c r="AD78" s="671">
        <v>0</v>
      </c>
      <c r="AE78" s="671">
        <v>0</v>
      </c>
      <c r="AF78" s="671">
        <v>0</v>
      </c>
      <c r="AG78" s="675">
        <f t="shared" ref="AG78:AG92" si="6">SUM(C78:AF78)</f>
        <v>0</v>
      </c>
      <c r="AJ78" s="668"/>
      <c r="AK78" s="668"/>
    </row>
    <row r="79" spans="1:37" ht="24" customHeight="1">
      <c r="A79" s="655">
        <v>3</v>
      </c>
      <c r="B79" s="662">
        <v>45844</v>
      </c>
      <c r="C79" s="671">
        <v>0</v>
      </c>
      <c r="D79" s="671">
        <v>0</v>
      </c>
      <c r="E79" s="671">
        <v>0</v>
      </c>
      <c r="F79" s="671">
        <v>0</v>
      </c>
      <c r="G79" s="671">
        <v>0</v>
      </c>
      <c r="H79" s="671">
        <v>0</v>
      </c>
      <c r="I79" s="671">
        <v>0</v>
      </c>
      <c r="J79" s="671">
        <v>0</v>
      </c>
      <c r="K79" s="671">
        <v>0</v>
      </c>
      <c r="L79" s="671">
        <v>0</v>
      </c>
      <c r="M79" s="671">
        <v>0</v>
      </c>
      <c r="N79" s="671">
        <v>0</v>
      </c>
      <c r="O79" s="671">
        <v>0</v>
      </c>
      <c r="P79" s="671">
        <v>0</v>
      </c>
      <c r="Q79" s="671">
        <v>0</v>
      </c>
      <c r="R79" s="671">
        <v>0</v>
      </c>
      <c r="S79" s="671">
        <v>0</v>
      </c>
      <c r="T79" s="671">
        <v>0</v>
      </c>
      <c r="U79" s="671">
        <v>0</v>
      </c>
      <c r="V79" s="671">
        <v>0</v>
      </c>
      <c r="W79" s="671">
        <v>0</v>
      </c>
      <c r="X79" s="671">
        <v>0</v>
      </c>
      <c r="Y79" s="671">
        <v>0</v>
      </c>
      <c r="Z79" s="671">
        <v>0</v>
      </c>
      <c r="AA79" s="671">
        <v>0</v>
      </c>
      <c r="AB79" s="671">
        <v>0</v>
      </c>
      <c r="AC79" s="671">
        <v>0</v>
      </c>
      <c r="AD79" s="671">
        <v>0</v>
      </c>
      <c r="AE79" s="671">
        <v>0</v>
      </c>
      <c r="AF79" s="671">
        <v>0</v>
      </c>
      <c r="AG79" s="675">
        <f t="shared" si="6"/>
        <v>0</v>
      </c>
    </row>
    <row r="80" spans="1:37" ht="24" customHeight="1">
      <c r="A80" s="655">
        <v>4</v>
      </c>
      <c r="B80" s="662">
        <v>45845</v>
      </c>
      <c r="C80" s="671">
        <v>0</v>
      </c>
      <c r="D80" s="671">
        <v>0</v>
      </c>
      <c r="E80" s="671">
        <v>0</v>
      </c>
      <c r="F80" s="671">
        <v>0</v>
      </c>
      <c r="G80" s="671">
        <v>0</v>
      </c>
      <c r="H80" s="671">
        <v>0</v>
      </c>
      <c r="I80" s="671">
        <v>0</v>
      </c>
      <c r="J80" s="671">
        <v>0</v>
      </c>
      <c r="K80" s="671">
        <v>0</v>
      </c>
      <c r="L80" s="671">
        <v>0</v>
      </c>
      <c r="M80" s="671">
        <v>0</v>
      </c>
      <c r="N80" s="671">
        <v>0</v>
      </c>
      <c r="O80" s="671">
        <v>0</v>
      </c>
      <c r="P80" s="671">
        <v>0</v>
      </c>
      <c r="Q80" s="671">
        <v>0</v>
      </c>
      <c r="R80" s="671">
        <v>0</v>
      </c>
      <c r="S80" s="671">
        <v>0</v>
      </c>
      <c r="T80" s="671">
        <v>0</v>
      </c>
      <c r="U80" s="671">
        <v>0</v>
      </c>
      <c r="V80" s="671">
        <v>0</v>
      </c>
      <c r="W80" s="671">
        <v>0</v>
      </c>
      <c r="X80" s="671">
        <v>0</v>
      </c>
      <c r="Y80" s="671">
        <v>0</v>
      </c>
      <c r="Z80" s="671">
        <v>0</v>
      </c>
      <c r="AA80" s="671">
        <v>0</v>
      </c>
      <c r="AB80" s="671">
        <v>0</v>
      </c>
      <c r="AC80" s="671">
        <v>0</v>
      </c>
      <c r="AD80" s="671">
        <v>0</v>
      </c>
      <c r="AE80" s="671">
        <v>0</v>
      </c>
      <c r="AF80" s="671">
        <v>0</v>
      </c>
      <c r="AG80" s="675">
        <f t="shared" si="6"/>
        <v>0</v>
      </c>
    </row>
    <row r="81" spans="1:33" ht="24" customHeight="1">
      <c r="A81" s="655">
        <v>5</v>
      </c>
      <c r="B81" s="662">
        <v>45846</v>
      </c>
      <c r="C81" s="671">
        <v>0</v>
      </c>
      <c r="D81" s="671">
        <v>0</v>
      </c>
      <c r="E81" s="671">
        <v>0</v>
      </c>
      <c r="F81" s="671">
        <v>0</v>
      </c>
      <c r="G81" s="671">
        <v>0</v>
      </c>
      <c r="H81" s="671">
        <v>0</v>
      </c>
      <c r="I81" s="671">
        <v>0</v>
      </c>
      <c r="J81" s="671">
        <v>0</v>
      </c>
      <c r="K81" s="671">
        <v>0</v>
      </c>
      <c r="L81" s="671">
        <v>0</v>
      </c>
      <c r="M81" s="671">
        <v>0</v>
      </c>
      <c r="N81" s="671">
        <v>0</v>
      </c>
      <c r="O81" s="671">
        <v>0</v>
      </c>
      <c r="P81" s="671">
        <v>0</v>
      </c>
      <c r="Q81" s="671">
        <v>0</v>
      </c>
      <c r="R81" s="671">
        <v>0</v>
      </c>
      <c r="S81" s="671">
        <v>0</v>
      </c>
      <c r="T81" s="671">
        <v>0</v>
      </c>
      <c r="U81" s="671">
        <v>0</v>
      </c>
      <c r="V81" s="671">
        <v>0</v>
      </c>
      <c r="W81" s="671">
        <v>0</v>
      </c>
      <c r="X81" s="671">
        <v>0</v>
      </c>
      <c r="Y81" s="671">
        <v>0</v>
      </c>
      <c r="Z81" s="671">
        <v>0</v>
      </c>
      <c r="AA81" s="671">
        <v>0</v>
      </c>
      <c r="AB81" s="671">
        <v>0</v>
      </c>
      <c r="AC81" s="671">
        <v>0</v>
      </c>
      <c r="AD81" s="671">
        <v>0</v>
      </c>
      <c r="AE81" s="671">
        <v>0</v>
      </c>
      <c r="AF81" s="671">
        <v>0</v>
      </c>
      <c r="AG81" s="675">
        <f t="shared" si="6"/>
        <v>0</v>
      </c>
    </row>
    <row r="82" spans="1:33" ht="24" customHeight="1">
      <c r="A82" s="655">
        <v>6</v>
      </c>
      <c r="B82" s="662">
        <v>45847</v>
      </c>
      <c r="C82" s="671">
        <v>0</v>
      </c>
      <c r="D82" s="671">
        <v>0</v>
      </c>
      <c r="E82" s="671">
        <v>0</v>
      </c>
      <c r="F82" s="671">
        <v>0</v>
      </c>
      <c r="G82" s="671">
        <v>0</v>
      </c>
      <c r="H82" s="671">
        <v>0</v>
      </c>
      <c r="I82" s="671">
        <v>0</v>
      </c>
      <c r="J82" s="671">
        <v>0</v>
      </c>
      <c r="K82" s="671">
        <v>0</v>
      </c>
      <c r="L82" s="671">
        <v>0</v>
      </c>
      <c r="M82" s="671">
        <v>0</v>
      </c>
      <c r="N82" s="671">
        <v>0</v>
      </c>
      <c r="O82" s="671">
        <v>0</v>
      </c>
      <c r="P82" s="671">
        <v>0</v>
      </c>
      <c r="Q82" s="671">
        <v>0</v>
      </c>
      <c r="R82" s="671">
        <v>0</v>
      </c>
      <c r="S82" s="671">
        <v>0</v>
      </c>
      <c r="T82" s="671">
        <v>0</v>
      </c>
      <c r="U82" s="671">
        <v>0</v>
      </c>
      <c r="V82" s="671">
        <v>0</v>
      </c>
      <c r="W82" s="671">
        <v>0</v>
      </c>
      <c r="X82" s="671">
        <v>0</v>
      </c>
      <c r="Y82" s="671">
        <v>0</v>
      </c>
      <c r="Z82" s="671">
        <v>0</v>
      </c>
      <c r="AA82" s="671">
        <v>0</v>
      </c>
      <c r="AB82" s="671">
        <v>0</v>
      </c>
      <c r="AC82" s="671">
        <v>0</v>
      </c>
      <c r="AD82" s="671">
        <v>0</v>
      </c>
      <c r="AE82" s="671">
        <v>0</v>
      </c>
      <c r="AF82" s="671">
        <v>0</v>
      </c>
      <c r="AG82" s="675">
        <f t="shared" si="6"/>
        <v>0</v>
      </c>
    </row>
    <row r="83" spans="1:33" ht="24" customHeight="1">
      <c r="A83" s="655">
        <v>7</v>
      </c>
      <c r="B83" s="662">
        <v>45848</v>
      </c>
      <c r="C83" s="671">
        <v>0</v>
      </c>
      <c r="D83" s="671">
        <v>0</v>
      </c>
      <c r="E83" s="671">
        <v>0</v>
      </c>
      <c r="F83" s="671">
        <v>0</v>
      </c>
      <c r="G83" s="671">
        <v>0</v>
      </c>
      <c r="H83" s="671">
        <v>0</v>
      </c>
      <c r="I83" s="671">
        <v>0</v>
      </c>
      <c r="J83" s="671">
        <v>0</v>
      </c>
      <c r="K83" s="671">
        <v>0</v>
      </c>
      <c r="L83" s="671">
        <v>0</v>
      </c>
      <c r="M83" s="671">
        <v>0</v>
      </c>
      <c r="N83" s="671">
        <v>0</v>
      </c>
      <c r="O83" s="671">
        <v>0</v>
      </c>
      <c r="P83" s="671">
        <v>0</v>
      </c>
      <c r="Q83" s="671">
        <v>0</v>
      </c>
      <c r="R83" s="671">
        <v>0</v>
      </c>
      <c r="S83" s="671">
        <v>0</v>
      </c>
      <c r="T83" s="671">
        <v>0</v>
      </c>
      <c r="U83" s="671">
        <v>0</v>
      </c>
      <c r="V83" s="671">
        <v>0</v>
      </c>
      <c r="W83" s="671">
        <v>0</v>
      </c>
      <c r="X83" s="671">
        <v>0</v>
      </c>
      <c r="Y83" s="671">
        <v>0</v>
      </c>
      <c r="Z83" s="671">
        <v>0</v>
      </c>
      <c r="AA83" s="671">
        <v>0</v>
      </c>
      <c r="AB83" s="671">
        <v>0</v>
      </c>
      <c r="AC83" s="671">
        <v>0</v>
      </c>
      <c r="AD83" s="671">
        <v>0</v>
      </c>
      <c r="AE83" s="671">
        <v>0</v>
      </c>
      <c r="AF83" s="671">
        <v>0</v>
      </c>
      <c r="AG83" s="675">
        <f t="shared" si="6"/>
        <v>0</v>
      </c>
    </row>
    <row r="84" spans="1:33" ht="24" customHeight="1">
      <c r="A84" s="655">
        <v>8</v>
      </c>
      <c r="B84" s="662">
        <v>45849</v>
      </c>
      <c r="C84" s="671">
        <v>0</v>
      </c>
      <c r="D84" s="671">
        <v>0</v>
      </c>
      <c r="E84" s="671">
        <v>0</v>
      </c>
      <c r="F84" s="671">
        <v>0</v>
      </c>
      <c r="G84" s="671">
        <v>0</v>
      </c>
      <c r="H84" s="671">
        <v>0</v>
      </c>
      <c r="I84" s="671">
        <v>0</v>
      </c>
      <c r="J84" s="671">
        <v>0</v>
      </c>
      <c r="K84" s="671">
        <v>0</v>
      </c>
      <c r="L84" s="671">
        <v>0</v>
      </c>
      <c r="M84" s="671">
        <v>0</v>
      </c>
      <c r="N84" s="671">
        <v>0</v>
      </c>
      <c r="O84" s="671">
        <v>0</v>
      </c>
      <c r="P84" s="671">
        <v>0</v>
      </c>
      <c r="Q84" s="671">
        <v>0</v>
      </c>
      <c r="R84" s="671">
        <v>0</v>
      </c>
      <c r="S84" s="671">
        <v>0</v>
      </c>
      <c r="T84" s="671">
        <v>0</v>
      </c>
      <c r="U84" s="671">
        <v>0</v>
      </c>
      <c r="V84" s="671">
        <v>0</v>
      </c>
      <c r="W84" s="671">
        <v>0</v>
      </c>
      <c r="X84" s="671">
        <v>0</v>
      </c>
      <c r="Y84" s="671">
        <v>0</v>
      </c>
      <c r="Z84" s="671">
        <v>0</v>
      </c>
      <c r="AA84" s="671">
        <v>0</v>
      </c>
      <c r="AB84" s="671">
        <v>0</v>
      </c>
      <c r="AC84" s="671">
        <v>0</v>
      </c>
      <c r="AD84" s="671">
        <v>0</v>
      </c>
      <c r="AE84" s="671">
        <v>0</v>
      </c>
      <c r="AF84" s="671">
        <v>0</v>
      </c>
      <c r="AG84" s="675">
        <f t="shared" si="6"/>
        <v>0</v>
      </c>
    </row>
    <row r="85" spans="1:33" ht="24" customHeight="1">
      <c r="A85" s="655">
        <v>9</v>
      </c>
      <c r="B85" s="662">
        <v>45850</v>
      </c>
      <c r="C85" s="671">
        <v>0</v>
      </c>
      <c r="D85" s="671">
        <v>0</v>
      </c>
      <c r="E85" s="671">
        <v>0</v>
      </c>
      <c r="F85" s="671">
        <v>0</v>
      </c>
      <c r="G85" s="671">
        <v>0</v>
      </c>
      <c r="H85" s="671">
        <v>0</v>
      </c>
      <c r="I85" s="671">
        <v>0</v>
      </c>
      <c r="J85" s="671">
        <v>0</v>
      </c>
      <c r="K85" s="671">
        <v>0</v>
      </c>
      <c r="L85" s="671">
        <v>0</v>
      </c>
      <c r="M85" s="671">
        <v>0</v>
      </c>
      <c r="N85" s="671">
        <v>0</v>
      </c>
      <c r="O85" s="671">
        <v>0</v>
      </c>
      <c r="P85" s="671">
        <v>0</v>
      </c>
      <c r="Q85" s="671">
        <v>0</v>
      </c>
      <c r="R85" s="671">
        <v>0</v>
      </c>
      <c r="S85" s="671">
        <v>0</v>
      </c>
      <c r="T85" s="671">
        <v>0</v>
      </c>
      <c r="U85" s="671">
        <v>0</v>
      </c>
      <c r="V85" s="671">
        <v>0</v>
      </c>
      <c r="W85" s="671">
        <v>0</v>
      </c>
      <c r="X85" s="671">
        <v>0</v>
      </c>
      <c r="Y85" s="671">
        <v>0</v>
      </c>
      <c r="Z85" s="671">
        <v>0</v>
      </c>
      <c r="AA85" s="671">
        <v>0</v>
      </c>
      <c r="AB85" s="671">
        <v>0</v>
      </c>
      <c r="AC85" s="671">
        <v>0</v>
      </c>
      <c r="AD85" s="671">
        <v>0</v>
      </c>
      <c r="AE85" s="671">
        <v>0</v>
      </c>
      <c r="AF85" s="671">
        <v>0</v>
      </c>
      <c r="AG85" s="675">
        <f t="shared" si="6"/>
        <v>0</v>
      </c>
    </row>
    <row r="86" spans="1:33" ht="24" customHeight="1">
      <c r="A86" s="655">
        <v>10</v>
      </c>
      <c r="B86" s="662">
        <v>45851</v>
      </c>
      <c r="C86" s="671">
        <v>0</v>
      </c>
      <c r="D86" s="671">
        <v>0</v>
      </c>
      <c r="E86" s="671">
        <v>0</v>
      </c>
      <c r="F86" s="671">
        <v>0</v>
      </c>
      <c r="G86" s="671">
        <v>0</v>
      </c>
      <c r="H86" s="671">
        <v>0</v>
      </c>
      <c r="I86" s="671">
        <v>0</v>
      </c>
      <c r="J86" s="671">
        <v>0</v>
      </c>
      <c r="K86" s="671">
        <v>0</v>
      </c>
      <c r="L86" s="671">
        <v>0</v>
      </c>
      <c r="M86" s="671">
        <v>0</v>
      </c>
      <c r="N86" s="671">
        <v>0</v>
      </c>
      <c r="O86" s="671">
        <v>0</v>
      </c>
      <c r="P86" s="671">
        <v>0</v>
      </c>
      <c r="Q86" s="671">
        <v>0</v>
      </c>
      <c r="R86" s="671">
        <v>0</v>
      </c>
      <c r="S86" s="671">
        <v>0</v>
      </c>
      <c r="T86" s="671">
        <v>0</v>
      </c>
      <c r="U86" s="671">
        <v>0</v>
      </c>
      <c r="V86" s="671">
        <v>0</v>
      </c>
      <c r="W86" s="671">
        <v>0</v>
      </c>
      <c r="X86" s="671">
        <v>0</v>
      </c>
      <c r="Y86" s="671">
        <v>0</v>
      </c>
      <c r="Z86" s="671">
        <v>0</v>
      </c>
      <c r="AA86" s="671">
        <v>0</v>
      </c>
      <c r="AB86" s="671">
        <v>0</v>
      </c>
      <c r="AC86" s="671">
        <v>0</v>
      </c>
      <c r="AD86" s="671">
        <v>0</v>
      </c>
      <c r="AE86" s="671">
        <v>0</v>
      </c>
      <c r="AF86" s="671">
        <v>0</v>
      </c>
      <c r="AG86" s="675">
        <f t="shared" si="6"/>
        <v>0</v>
      </c>
    </row>
    <row r="87" spans="1:33" ht="24" customHeight="1">
      <c r="A87" s="655">
        <v>11</v>
      </c>
      <c r="B87" s="662">
        <v>45852</v>
      </c>
      <c r="C87" s="671">
        <v>0</v>
      </c>
      <c r="D87" s="671">
        <v>0</v>
      </c>
      <c r="E87" s="671">
        <v>0</v>
      </c>
      <c r="F87" s="671">
        <v>0</v>
      </c>
      <c r="G87" s="671">
        <v>0</v>
      </c>
      <c r="H87" s="671">
        <v>0</v>
      </c>
      <c r="I87" s="671">
        <v>0</v>
      </c>
      <c r="J87" s="671">
        <v>0</v>
      </c>
      <c r="K87" s="671">
        <v>0</v>
      </c>
      <c r="L87" s="671">
        <v>0</v>
      </c>
      <c r="M87" s="671">
        <v>0</v>
      </c>
      <c r="N87" s="671">
        <v>0</v>
      </c>
      <c r="O87" s="671">
        <v>0</v>
      </c>
      <c r="P87" s="671">
        <v>0</v>
      </c>
      <c r="Q87" s="671">
        <v>0</v>
      </c>
      <c r="R87" s="671">
        <v>0</v>
      </c>
      <c r="S87" s="671">
        <v>0</v>
      </c>
      <c r="T87" s="671">
        <v>0</v>
      </c>
      <c r="U87" s="671">
        <v>0</v>
      </c>
      <c r="V87" s="671">
        <v>0</v>
      </c>
      <c r="W87" s="671">
        <v>0</v>
      </c>
      <c r="X87" s="671">
        <v>0</v>
      </c>
      <c r="Y87" s="671">
        <v>0</v>
      </c>
      <c r="Z87" s="671">
        <v>0</v>
      </c>
      <c r="AA87" s="671">
        <v>0</v>
      </c>
      <c r="AB87" s="671">
        <v>0</v>
      </c>
      <c r="AC87" s="671">
        <v>0</v>
      </c>
      <c r="AD87" s="671">
        <v>0</v>
      </c>
      <c r="AE87" s="671">
        <v>0</v>
      </c>
      <c r="AF87" s="671">
        <v>0</v>
      </c>
      <c r="AG87" s="675">
        <f t="shared" si="6"/>
        <v>0</v>
      </c>
    </row>
    <row r="88" spans="1:33" ht="24" customHeight="1">
      <c r="A88" s="655">
        <v>12</v>
      </c>
      <c r="B88" s="662">
        <v>45853</v>
      </c>
      <c r="C88" s="671">
        <v>0</v>
      </c>
      <c r="D88" s="671">
        <v>0</v>
      </c>
      <c r="E88" s="671">
        <v>0</v>
      </c>
      <c r="F88" s="671">
        <v>0</v>
      </c>
      <c r="G88" s="671">
        <v>0</v>
      </c>
      <c r="H88" s="671">
        <v>0</v>
      </c>
      <c r="I88" s="671">
        <v>0</v>
      </c>
      <c r="J88" s="671">
        <v>0</v>
      </c>
      <c r="K88" s="671">
        <v>0</v>
      </c>
      <c r="L88" s="671">
        <v>0</v>
      </c>
      <c r="M88" s="671">
        <v>0</v>
      </c>
      <c r="N88" s="671">
        <v>0</v>
      </c>
      <c r="O88" s="671">
        <v>0</v>
      </c>
      <c r="P88" s="671">
        <v>0</v>
      </c>
      <c r="Q88" s="671">
        <v>0</v>
      </c>
      <c r="R88" s="671">
        <v>0</v>
      </c>
      <c r="S88" s="671">
        <v>0</v>
      </c>
      <c r="T88" s="671">
        <v>0</v>
      </c>
      <c r="U88" s="671">
        <v>0</v>
      </c>
      <c r="V88" s="671">
        <v>0</v>
      </c>
      <c r="W88" s="671">
        <v>0</v>
      </c>
      <c r="X88" s="671">
        <v>0</v>
      </c>
      <c r="Y88" s="671">
        <v>0</v>
      </c>
      <c r="Z88" s="671">
        <v>0</v>
      </c>
      <c r="AA88" s="671">
        <v>0</v>
      </c>
      <c r="AB88" s="671">
        <v>0</v>
      </c>
      <c r="AC88" s="671">
        <v>0</v>
      </c>
      <c r="AD88" s="671">
        <v>0</v>
      </c>
      <c r="AE88" s="671">
        <v>0</v>
      </c>
      <c r="AF88" s="671">
        <v>0</v>
      </c>
      <c r="AG88" s="675">
        <f t="shared" si="6"/>
        <v>0</v>
      </c>
    </row>
    <row r="89" spans="1:33" ht="24" customHeight="1">
      <c r="A89" s="655">
        <v>13</v>
      </c>
      <c r="B89" s="662">
        <v>45854</v>
      </c>
      <c r="C89" s="671">
        <v>0</v>
      </c>
      <c r="D89" s="671">
        <v>0</v>
      </c>
      <c r="E89" s="671">
        <v>0</v>
      </c>
      <c r="F89" s="671">
        <v>0</v>
      </c>
      <c r="G89" s="671">
        <v>0</v>
      </c>
      <c r="H89" s="671">
        <v>0</v>
      </c>
      <c r="I89" s="671">
        <v>0</v>
      </c>
      <c r="J89" s="671">
        <v>0</v>
      </c>
      <c r="K89" s="671">
        <v>0</v>
      </c>
      <c r="L89" s="671">
        <v>0</v>
      </c>
      <c r="M89" s="671">
        <v>0</v>
      </c>
      <c r="N89" s="671">
        <v>0</v>
      </c>
      <c r="O89" s="671">
        <v>0</v>
      </c>
      <c r="P89" s="671">
        <v>0</v>
      </c>
      <c r="Q89" s="671">
        <v>0</v>
      </c>
      <c r="R89" s="671">
        <v>0</v>
      </c>
      <c r="S89" s="671">
        <v>0</v>
      </c>
      <c r="T89" s="671">
        <v>0</v>
      </c>
      <c r="U89" s="671">
        <v>0</v>
      </c>
      <c r="V89" s="671">
        <v>0</v>
      </c>
      <c r="W89" s="671">
        <v>0</v>
      </c>
      <c r="X89" s="671">
        <v>0</v>
      </c>
      <c r="Y89" s="671">
        <v>0</v>
      </c>
      <c r="Z89" s="671">
        <v>0</v>
      </c>
      <c r="AA89" s="671">
        <v>0</v>
      </c>
      <c r="AB89" s="671">
        <v>0</v>
      </c>
      <c r="AC89" s="671">
        <v>0</v>
      </c>
      <c r="AD89" s="671">
        <v>0</v>
      </c>
      <c r="AE89" s="671">
        <v>0</v>
      </c>
      <c r="AF89" s="671">
        <v>0</v>
      </c>
      <c r="AG89" s="675">
        <f t="shared" si="6"/>
        <v>0</v>
      </c>
    </row>
    <row r="90" spans="1:33" ht="24" customHeight="1">
      <c r="A90" s="655">
        <v>14</v>
      </c>
      <c r="B90" s="662">
        <v>45855</v>
      </c>
      <c r="C90" s="671">
        <v>0</v>
      </c>
      <c r="D90" s="671">
        <v>0</v>
      </c>
      <c r="E90" s="671">
        <v>0</v>
      </c>
      <c r="F90" s="671">
        <v>0</v>
      </c>
      <c r="G90" s="671">
        <v>0</v>
      </c>
      <c r="H90" s="671">
        <v>0</v>
      </c>
      <c r="I90" s="671">
        <v>0</v>
      </c>
      <c r="J90" s="671">
        <v>0</v>
      </c>
      <c r="K90" s="671">
        <v>0</v>
      </c>
      <c r="L90" s="671">
        <v>0</v>
      </c>
      <c r="M90" s="671">
        <v>0</v>
      </c>
      <c r="N90" s="671">
        <v>0</v>
      </c>
      <c r="O90" s="671">
        <v>0</v>
      </c>
      <c r="P90" s="671">
        <v>0</v>
      </c>
      <c r="Q90" s="671">
        <v>0</v>
      </c>
      <c r="R90" s="671">
        <v>0</v>
      </c>
      <c r="S90" s="671">
        <v>0</v>
      </c>
      <c r="T90" s="671">
        <v>0</v>
      </c>
      <c r="U90" s="671">
        <v>0</v>
      </c>
      <c r="V90" s="671">
        <v>0</v>
      </c>
      <c r="W90" s="671">
        <v>0</v>
      </c>
      <c r="X90" s="671">
        <v>0</v>
      </c>
      <c r="Y90" s="671">
        <v>0</v>
      </c>
      <c r="Z90" s="671">
        <v>0</v>
      </c>
      <c r="AA90" s="671">
        <v>0</v>
      </c>
      <c r="AB90" s="671">
        <v>0</v>
      </c>
      <c r="AC90" s="671">
        <v>0</v>
      </c>
      <c r="AD90" s="671">
        <v>0</v>
      </c>
      <c r="AE90" s="671">
        <v>0</v>
      </c>
      <c r="AF90" s="671">
        <v>0</v>
      </c>
      <c r="AG90" s="675">
        <f t="shared" si="6"/>
        <v>0</v>
      </c>
    </row>
    <row r="91" spans="1:33" ht="24" customHeight="1">
      <c r="A91" s="655">
        <v>15</v>
      </c>
      <c r="B91" s="662">
        <v>45856</v>
      </c>
      <c r="C91" s="671">
        <v>0</v>
      </c>
      <c r="D91" s="671">
        <v>0</v>
      </c>
      <c r="E91" s="671">
        <v>0</v>
      </c>
      <c r="F91" s="671">
        <v>0</v>
      </c>
      <c r="G91" s="671">
        <v>0</v>
      </c>
      <c r="H91" s="671">
        <v>0</v>
      </c>
      <c r="I91" s="671">
        <v>0</v>
      </c>
      <c r="J91" s="671">
        <v>0</v>
      </c>
      <c r="K91" s="671">
        <v>0</v>
      </c>
      <c r="L91" s="671">
        <v>0</v>
      </c>
      <c r="M91" s="671">
        <v>0</v>
      </c>
      <c r="N91" s="671">
        <v>0</v>
      </c>
      <c r="O91" s="671">
        <v>0</v>
      </c>
      <c r="P91" s="671">
        <v>0</v>
      </c>
      <c r="Q91" s="671">
        <v>0</v>
      </c>
      <c r="R91" s="671">
        <v>0</v>
      </c>
      <c r="S91" s="671">
        <v>0</v>
      </c>
      <c r="T91" s="671">
        <v>0</v>
      </c>
      <c r="U91" s="671">
        <v>0</v>
      </c>
      <c r="V91" s="671">
        <v>0</v>
      </c>
      <c r="W91" s="671">
        <v>0</v>
      </c>
      <c r="X91" s="671">
        <v>0</v>
      </c>
      <c r="Y91" s="671">
        <v>0</v>
      </c>
      <c r="Z91" s="671">
        <v>0</v>
      </c>
      <c r="AA91" s="671">
        <v>0</v>
      </c>
      <c r="AB91" s="671">
        <v>0</v>
      </c>
      <c r="AC91" s="671">
        <v>0</v>
      </c>
      <c r="AD91" s="671">
        <v>0</v>
      </c>
      <c r="AE91" s="671">
        <v>0</v>
      </c>
      <c r="AF91" s="671">
        <v>0</v>
      </c>
      <c r="AG91" s="675">
        <f t="shared" si="6"/>
        <v>0</v>
      </c>
    </row>
    <row r="92" spans="1:33" ht="24" customHeight="1">
      <c r="A92" s="655">
        <v>16</v>
      </c>
      <c r="B92" s="662">
        <v>45857</v>
      </c>
      <c r="C92" s="671">
        <v>0</v>
      </c>
      <c r="D92" s="671">
        <v>0</v>
      </c>
      <c r="E92" s="671">
        <v>0</v>
      </c>
      <c r="F92" s="671">
        <v>0</v>
      </c>
      <c r="G92" s="671">
        <v>0</v>
      </c>
      <c r="H92" s="671">
        <v>0</v>
      </c>
      <c r="I92" s="671">
        <v>0</v>
      </c>
      <c r="J92" s="671">
        <v>0</v>
      </c>
      <c r="K92" s="671">
        <v>0</v>
      </c>
      <c r="L92" s="671">
        <v>0</v>
      </c>
      <c r="M92" s="671">
        <v>0</v>
      </c>
      <c r="N92" s="671">
        <v>0</v>
      </c>
      <c r="O92" s="671">
        <v>0</v>
      </c>
      <c r="P92" s="671">
        <v>0</v>
      </c>
      <c r="Q92" s="671">
        <v>0</v>
      </c>
      <c r="R92" s="671">
        <v>0</v>
      </c>
      <c r="S92" s="671">
        <v>0</v>
      </c>
      <c r="T92" s="671">
        <v>0</v>
      </c>
      <c r="U92" s="671">
        <v>0</v>
      </c>
      <c r="V92" s="671">
        <v>0</v>
      </c>
      <c r="W92" s="671">
        <v>0</v>
      </c>
      <c r="X92" s="671">
        <v>0</v>
      </c>
      <c r="Y92" s="671">
        <v>0</v>
      </c>
      <c r="Z92" s="671">
        <v>0</v>
      </c>
      <c r="AA92" s="671">
        <v>0</v>
      </c>
      <c r="AB92" s="671">
        <v>0</v>
      </c>
      <c r="AC92" s="671">
        <v>0</v>
      </c>
      <c r="AD92" s="671">
        <v>0</v>
      </c>
      <c r="AE92" s="671">
        <v>0</v>
      </c>
      <c r="AF92" s="671">
        <v>0</v>
      </c>
      <c r="AG92" s="675">
        <f t="shared" si="6"/>
        <v>0</v>
      </c>
    </row>
    <row r="93" spans="1:33" ht="24" customHeight="1">
      <c r="B93" s="658" t="s">
        <v>129</v>
      </c>
      <c r="C93" s="676">
        <f t="shared" ref="C93:AF93" si="7">SUM(C77:C92)</f>
        <v>0</v>
      </c>
      <c r="D93" s="676">
        <f t="shared" si="7"/>
        <v>0</v>
      </c>
      <c r="E93" s="676">
        <f t="shared" si="7"/>
        <v>0</v>
      </c>
      <c r="F93" s="676">
        <f t="shared" si="7"/>
        <v>0</v>
      </c>
      <c r="G93" s="676">
        <f t="shared" si="7"/>
        <v>0</v>
      </c>
      <c r="H93" s="676">
        <f t="shared" si="7"/>
        <v>0</v>
      </c>
      <c r="I93" s="676">
        <f t="shared" si="7"/>
        <v>0</v>
      </c>
      <c r="J93" s="676">
        <f t="shared" si="7"/>
        <v>0</v>
      </c>
      <c r="K93" s="676">
        <f t="shared" si="7"/>
        <v>0</v>
      </c>
      <c r="L93" s="676">
        <f t="shared" si="7"/>
        <v>0</v>
      </c>
      <c r="M93" s="676">
        <f t="shared" si="7"/>
        <v>0</v>
      </c>
      <c r="N93" s="676">
        <f t="shared" si="7"/>
        <v>0</v>
      </c>
      <c r="O93" s="676">
        <f t="shared" si="7"/>
        <v>0</v>
      </c>
      <c r="P93" s="676">
        <f t="shared" si="7"/>
        <v>0</v>
      </c>
      <c r="Q93" s="676">
        <f t="shared" si="7"/>
        <v>0</v>
      </c>
      <c r="R93" s="676">
        <f t="shared" si="7"/>
        <v>0</v>
      </c>
      <c r="S93" s="676">
        <f t="shared" si="7"/>
        <v>0</v>
      </c>
      <c r="T93" s="676">
        <f t="shared" si="7"/>
        <v>0</v>
      </c>
      <c r="U93" s="676">
        <f t="shared" si="7"/>
        <v>0</v>
      </c>
      <c r="V93" s="676">
        <f t="shared" si="7"/>
        <v>0</v>
      </c>
      <c r="W93" s="676">
        <f t="shared" si="7"/>
        <v>0</v>
      </c>
      <c r="X93" s="676">
        <f t="shared" si="7"/>
        <v>0</v>
      </c>
      <c r="Y93" s="676">
        <f t="shared" si="7"/>
        <v>0</v>
      </c>
      <c r="Z93" s="676">
        <f t="shared" si="7"/>
        <v>0</v>
      </c>
      <c r="AA93" s="676">
        <f t="shared" si="7"/>
        <v>0</v>
      </c>
      <c r="AB93" s="676">
        <f t="shared" si="7"/>
        <v>0</v>
      </c>
      <c r="AC93" s="676">
        <f t="shared" si="7"/>
        <v>0</v>
      </c>
      <c r="AD93" s="676">
        <f t="shared" si="7"/>
        <v>0</v>
      </c>
      <c r="AE93" s="676">
        <f t="shared" si="7"/>
        <v>0</v>
      </c>
      <c r="AF93" s="676">
        <f t="shared" si="7"/>
        <v>0</v>
      </c>
      <c r="AG93" s="675">
        <f>SUM(C93:AF93)</f>
        <v>0</v>
      </c>
    </row>
    <row r="94" spans="1:33" s="672" customFormat="1" ht="24" customHeight="1">
      <c r="B94" s="673"/>
      <c r="C94" s="674"/>
      <c r="D94" s="674"/>
      <c r="E94" s="674"/>
      <c r="F94" s="674"/>
      <c r="G94" s="674"/>
      <c r="H94" s="674"/>
      <c r="I94" s="674"/>
      <c r="J94" s="674"/>
      <c r="K94" s="674"/>
      <c r="L94" s="674"/>
      <c r="M94" s="674"/>
      <c r="N94" s="674"/>
      <c r="O94" s="674"/>
      <c r="P94" s="674"/>
      <c r="Q94" s="674"/>
      <c r="R94" s="674"/>
      <c r="S94" s="674"/>
      <c r="T94" s="674"/>
      <c r="U94" s="674"/>
      <c r="V94" s="674"/>
      <c r="W94" s="674"/>
      <c r="X94" s="674"/>
      <c r="Y94" s="674"/>
      <c r="Z94" s="674"/>
      <c r="AA94" s="674"/>
      <c r="AB94" s="674"/>
      <c r="AC94" s="674"/>
      <c r="AD94" s="674"/>
      <c r="AE94" s="674"/>
      <c r="AF94" s="674"/>
      <c r="AG94" s="674"/>
    </row>
  </sheetData>
  <sheetProtection sheet="1" objects="1" scenarios="1" selectLockedCells="1" selectUnlockedCells="1"/>
  <phoneticPr fontId="1"/>
  <pageMargins left="0.42" right="0.23" top="0.47244094488188981" bottom="0.35433070866141736" header="0.31496062992125984" footer="0.31496062992125984"/>
  <pageSetup paperSize="9" scale="50" fitToHeight="0" orientation="landscape" r:id="rId1"/>
  <rowBreaks count="1" manualBreakCount="1">
    <brk id="47" max="3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4"/>
  <sheetViews>
    <sheetView workbookViewId="0">
      <selection activeCell="F6" sqref="F6"/>
    </sheetView>
  </sheetViews>
  <sheetFormatPr defaultRowHeight="13.5"/>
  <cols>
    <col min="1" max="1" width="23.875" customWidth="1"/>
    <col min="2" max="2" width="5.125" customWidth="1"/>
    <col min="3" max="3" width="4" customWidth="1"/>
    <col min="4" max="6" width="42.75" customWidth="1"/>
    <col min="7" max="7" width="3.375" customWidth="1"/>
    <col min="9" max="9" width="2.375" customWidth="1"/>
    <col min="10" max="10" width="20.75" customWidth="1"/>
    <col min="11" max="11" width="4.25" customWidth="1"/>
    <col min="12" max="12" width="12.75" customWidth="1"/>
    <col min="13" max="13" width="2.875" customWidth="1"/>
    <col min="14" max="14" width="11.375" customWidth="1"/>
    <col min="15" max="15" width="2.375" customWidth="1"/>
    <col min="16" max="16" width="11.375" customWidth="1"/>
    <col min="17" max="17" width="2.375" customWidth="1"/>
    <col min="18" max="18" width="19.125" customWidth="1"/>
    <col min="19" max="19" width="2.125" customWidth="1"/>
    <col min="20" max="20" width="19.75" customWidth="1"/>
    <col min="21" max="21" width="2.625" customWidth="1"/>
    <col min="22" max="22" width="22.125" bestFit="1" customWidth="1"/>
  </cols>
  <sheetData>
    <row r="1" spans="1:22" ht="19.5" customHeight="1">
      <c r="A1" s="5" t="s">
        <v>25</v>
      </c>
      <c r="B1" s="5"/>
      <c r="D1" s="5" t="s">
        <v>4</v>
      </c>
      <c r="E1" s="5"/>
      <c r="F1" s="5"/>
      <c r="H1" s="5" t="s">
        <v>109</v>
      </c>
      <c r="J1" s="5" t="s">
        <v>19</v>
      </c>
      <c r="L1" s="5" t="s">
        <v>21</v>
      </c>
      <c r="N1" s="5" t="s">
        <v>70</v>
      </c>
      <c r="P1" s="188" t="s">
        <v>226</v>
      </c>
      <c r="R1" s="5" t="s">
        <v>119</v>
      </c>
      <c r="T1" s="5" t="s">
        <v>131</v>
      </c>
      <c r="V1" s="5" t="s">
        <v>155</v>
      </c>
    </row>
    <row r="2" spans="1:22">
      <c r="A2" s="6" t="s">
        <v>26</v>
      </c>
      <c r="B2" s="6"/>
      <c r="D2" s="6" t="s">
        <v>98</v>
      </c>
      <c r="E2" s="6" t="s">
        <v>97</v>
      </c>
      <c r="F2" s="6" t="s">
        <v>136</v>
      </c>
      <c r="H2" s="6" t="s">
        <v>69</v>
      </c>
      <c r="J2" s="6" t="s">
        <v>20</v>
      </c>
      <c r="L2" s="6" t="s">
        <v>22</v>
      </c>
      <c r="N2" s="6" t="s">
        <v>69</v>
      </c>
      <c r="P2" s="6" t="s">
        <v>227</v>
      </c>
      <c r="R2" s="6" t="s">
        <v>118</v>
      </c>
      <c r="T2" s="6" t="s">
        <v>156</v>
      </c>
      <c r="V2" s="6" t="s">
        <v>157</v>
      </c>
    </row>
    <row r="3" spans="1:22" ht="16.5" customHeight="1">
      <c r="A3" s="7" t="s">
        <v>27</v>
      </c>
      <c r="B3" s="18">
        <v>1</v>
      </c>
      <c r="D3" s="7" t="s">
        <v>6</v>
      </c>
      <c r="E3" s="7" t="s">
        <v>6</v>
      </c>
      <c r="F3" s="7" t="s">
        <v>6</v>
      </c>
      <c r="H3" s="7" t="s">
        <v>110</v>
      </c>
      <c r="J3" s="7" t="s">
        <v>17</v>
      </c>
      <c r="L3" s="7" t="s">
        <v>23</v>
      </c>
      <c r="N3" s="7" t="s">
        <v>69</v>
      </c>
      <c r="P3" s="7" t="s">
        <v>227</v>
      </c>
      <c r="R3" s="7" t="s">
        <v>120</v>
      </c>
      <c r="T3" s="7" t="s">
        <v>132</v>
      </c>
      <c r="V3" s="7"/>
    </row>
    <row r="4" spans="1:22" ht="16.5" customHeight="1">
      <c r="A4" s="7" t="s">
        <v>28</v>
      </c>
      <c r="B4" s="18">
        <v>2</v>
      </c>
      <c r="D4" s="7" t="s">
        <v>7</v>
      </c>
      <c r="E4" s="7" t="s">
        <v>7</v>
      </c>
      <c r="F4" s="7" t="s">
        <v>7</v>
      </c>
      <c r="H4" s="7" t="s">
        <v>111</v>
      </c>
      <c r="J4" s="7" t="s">
        <v>18</v>
      </c>
      <c r="L4" s="7" t="s">
        <v>24</v>
      </c>
      <c r="R4" s="7" t="s">
        <v>121</v>
      </c>
      <c r="T4" s="7" t="s">
        <v>133</v>
      </c>
      <c r="V4" s="7">
        <v>9</v>
      </c>
    </row>
    <row r="5" spans="1:22" ht="16.5" customHeight="1">
      <c r="A5" s="7" t="s">
        <v>29</v>
      </c>
      <c r="B5" s="18">
        <v>3</v>
      </c>
      <c r="D5" s="10" t="s">
        <v>150</v>
      </c>
      <c r="E5" s="10" t="s">
        <v>99</v>
      </c>
      <c r="F5" s="10" t="s">
        <v>150</v>
      </c>
      <c r="T5" s="7" t="s">
        <v>134</v>
      </c>
    </row>
    <row r="6" spans="1:22" ht="16.5" customHeight="1">
      <c r="A6" s="7" t="s">
        <v>30</v>
      </c>
      <c r="B6" s="18">
        <v>4</v>
      </c>
      <c r="T6" s="7" t="s">
        <v>135</v>
      </c>
    </row>
    <row r="7" spans="1:22" ht="16.5" customHeight="1">
      <c r="A7" s="7" t="s">
        <v>31</v>
      </c>
      <c r="B7" s="18">
        <v>5</v>
      </c>
    </row>
    <row r="8" spans="1:22" ht="16.5" customHeight="1">
      <c r="A8" s="7" t="s">
        <v>32</v>
      </c>
      <c r="B8" s="18">
        <v>6</v>
      </c>
    </row>
    <row r="9" spans="1:22" ht="48.75" customHeight="1">
      <c r="A9" s="7" t="s">
        <v>33</v>
      </c>
      <c r="B9" s="18">
        <v>7</v>
      </c>
    </row>
    <row r="10" spans="1:22" ht="35.25" customHeight="1">
      <c r="A10" s="7" t="s">
        <v>34</v>
      </c>
      <c r="B10" s="18">
        <v>8</v>
      </c>
    </row>
    <row r="11" spans="1:22" ht="16.5" customHeight="1">
      <c r="A11" s="7" t="s">
        <v>35</v>
      </c>
      <c r="B11" s="18">
        <v>9</v>
      </c>
    </row>
    <row r="12" spans="1:22" ht="16.5" customHeight="1">
      <c r="A12" s="7" t="s">
        <v>36</v>
      </c>
      <c r="B12" s="18">
        <v>10</v>
      </c>
    </row>
    <row r="13" spans="1:22" ht="16.5" customHeight="1">
      <c r="A13" s="7" t="s">
        <v>37</v>
      </c>
      <c r="B13" s="18">
        <v>11</v>
      </c>
    </row>
    <row r="14" spans="1:22" ht="16.5" customHeight="1">
      <c r="A14" s="7" t="s">
        <v>38</v>
      </c>
      <c r="B14" s="18">
        <v>12</v>
      </c>
    </row>
    <row r="15" spans="1:22" ht="16.5" customHeight="1">
      <c r="A15" s="7" t="s">
        <v>39</v>
      </c>
      <c r="B15" s="18">
        <v>13</v>
      </c>
    </row>
    <row r="16" spans="1:22" ht="16.5" customHeight="1">
      <c r="A16" s="7" t="s">
        <v>40</v>
      </c>
      <c r="B16" s="18">
        <v>14</v>
      </c>
    </row>
    <row r="17" spans="1:2" ht="16.5" customHeight="1">
      <c r="A17" s="7" t="s">
        <v>41</v>
      </c>
      <c r="B17" s="18">
        <v>15</v>
      </c>
    </row>
    <row r="18" spans="1:2" ht="16.5" customHeight="1">
      <c r="A18" s="7" t="s">
        <v>42</v>
      </c>
      <c r="B18" s="18">
        <v>16</v>
      </c>
    </row>
    <row r="19" spans="1:2" ht="16.5" customHeight="1">
      <c r="A19" s="7" t="s">
        <v>43</v>
      </c>
      <c r="B19" s="18">
        <v>17</v>
      </c>
    </row>
    <row r="20" spans="1:2" ht="16.5" customHeight="1">
      <c r="A20" s="7" t="s">
        <v>44</v>
      </c>
      <c r="B20" s="18">
        <v>18</v>
      </c>
    </row>
    <row r="21" spans="1:2" ht="16.5" customHeight="1">
      <c r="A21" s="7" t="s">
        <v>45</v>
      </c>
      <c r="B21" s="18">
        <v>19</v>
      </c>
    </row>
    <row r="22" spans="1:2" ht="16.5" customHeight="1">
      <c r="A22" s="7" t="s">
        <v>46</v>
      </c>
      <c r="B22" s="18">
        <v>20</v>
      </c>
    </row>
    <row r="23" spans="1:2" ht="16.5" customHeight="1">
      <c r="A23" s="7" t="s">
        <v>47</v>
      </c>
      <c r="B23" s="18">
        <v>21</v>
      </c>
    </row>
    <row r="24" spans="1:2" ht="16.5" customHeight="1">
      <c r="A24" s="7" t="s">
        <v>48</v>
      </c>
      <c r="B24" s="18">
        <v>22</v>
      </c>
    </row>
    <row r="25" spans="1:2" ht="16.5" customHeight="1">
      <c r="A25" s="7" t="s">
        <v>49</v>
      </c>
      <c r="B25" s="18">
        <v>23</v>
      </c>
    </row>
    <row r="26" spans="1:2" ht="16.5" customHeight="1">
      <c r="A26" s="7" t="s">
        <v>50</v>
      </c>
      <c r="B26" s="18">
        <v>24</v>
      </c>
    </row>
    <row r="27" spans="1:2" ht="16.5" customHeight="1">
      <c r="A27" s="7" t="s">
        <v>51</v>
      </c>
      <c r="B27" s="18">
        <v>25</v>
      </c>
    </row>
    <row r="28" spans="1:2" ht="16.5" customHeight="1">
      <c r="A28" s="7" t="s">
        <v>52</v>
      </c>
      <c r="B28" s="18">
        <v>26</v>
      </c>
    </row>
    <row r="29" spans="1:2" ht="16.5" customHeight="1">
      <c r="A29" s="7" t="s">
        <v>53</v>
      </c>
      <c r="B29" s="18">
        <v>27</v>
      </c>
    </row>
    <row r="30" spans="1:2" ht="16.5" customHeight="1">
      <c r="A30" s="7" t="s">
        <v>54</v>
      </c>
      <c r="B30" s="18">
        <v>28</v>
      </c>
    </row>
    <row r="31" spans="1:2" ht="16.5" customHeight="1">
      <c r="A31" s="7" t="s">
        <v>55</v>
      </c>
      <c r="B31" s="18">
        <v>29</v>
      </c>
    </row>
    <row r="32" spans="1:2" ht="16.5" customHeight="1">
      <c r="A32" s="7" t="s">
        <v>56</v>
      </c>
      <c r="B32" s="18">
        <v>30</v>
      </c>
    </row>
    <row r="33" spans="1:2" ht="16.5" customHeight="1">
      <c r="A33" s="7" t="s">
        <v>158</v>
      </c>
      <c r="B33" s="18">
        <v>99</v>
      </c>
    </row>
    <row r="34" spans="1:2" ht="16.5" customHeight="1"/>
  </sheetData>
  <phoneticPr fontId="1"/>
  <pageMargins left="0.7" right="0.7" top="0.89" bottom="0.4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H161"/>
  <sheetViews>
    <sheetView view="pageBreakPreview" zoomScale="60" zoomScaleNormal="70" workbookViewId="0">
      <pane xSplit="4" ySplit="1" topLeftCell="E2" activePane="bottomRight" state="frozen"/>
      <selection pane="topRight" activeCell="E1" sqref="E1"/>
      <selection pane="bottomLeft" activeCell="A2" sqref="A2"/>
      <selection pane="bottomRight" activeCell="H17" sqref="H17"/>
    </sheetView>
  </sheetViews>
  <sheetFormatPr defaultRowHeight="13.5"/>
  <cols>
    <col min="1" max="1" width="5.625" bestFit="1" customWidth="1"/>
    <col min="2" max="2" width="15.875" customWidth="1"/>
    <col min="3" max="3" width="31.375" customWidth="1"/>
    <col min="4" max="4" width="16.625" customWidth="1"/>
    <col min="5" max="5" width="20" customWidth="1"/>
    <col min="6" max="6" width="5.625" bestFit="1" customWidth="1"/>
    <col min="7" max="7" width="20" customWidth="1"/>
    <col min="8" max="8" width="21" customWidth="1"/>
    <col min="9" max="9" width="21" hidden="1" customWidth="1"/>
    <col min="10" max="10" width="13.875" customWidth="1"/>
    <col min="11" max="11" width="20" customWidth="1"/>
    <col min="12" max="12" width="2.625" style="23" hidden="1" customWidth="1"/>
    <col min="13" max="16" width="20" customWidth="1"/>
    <col min="17" max="17" width="18.375" bestFit="1" customWidth="1"/>
    <col min="18" max="18" width="24" customWidth="1"/>
    <col min="19" max="19" width="7.375" customWidth="1"/>
    <col min="20" max="20" width="39.375" hidden="1" customWidth="1"/>
    <col min="21" max="21" width="14.25" hidden="1" customWidth="1"/>
    <col min="22" max="22" width="23.375" hidden="1" customWidth="1"/>
    <col min="23" max="23" width="16.875" hidden="1" customWidth="1"/>
    <col min="24" max="24" width="15" hidden="1" customWidth="1"/>
    <col min="25" max="25" width="16.875" hidden="1" customWidth="1"/>
    <col min="26" max="27" width="15" hidden="1" customWidth="1"/>
    <col min="28" max="31" width="16.875" hidden="1" customWidth="1"/>
    <col min="32" max="32" width="15" hidden="1" customWidth="1"/>
    <col min="33" max="34" width="13.125" hidden="1" customWidth="1"/>
  </cols>
  <sheetData>
    <row r="1" spans="1:34" ht="48" customHeight="1">
      <c r="A1" s="19" t="s">
        <v>64</v>
      </c>
      <c r="B1" s="20" t="s">
        <v>107</v>
      </c>
      <c r="C1" s="20" t="s">
        <v>67</v>
      </c>
      <c r="D1" s="20" t="s">
        <v>66</v>
      </c>
      <c r="E1" s="20" t="s">
        <v>188</v>
      </c>
      <c r="F1" s="20" t="s">
        <v>108</v>
      </c>
      <c r="G1" s="20" t="s">
        <v>68</v>
      </c>
      <c r="H1" s="20" t="s">
        <v>151</v>
      </c>
      <c r="I1" s="20"/>
      <c r="J1" s="20" t="s">
        <v>95</v>
      </c>
      <c r="K1" s="20" t="s">
        <v>71</v>
      </c>
      <c r="L1" s="22"/>
      <c r="M1" s="21" t="s">
        <v>72</v>
      </c>
      <c r="N1" s="21" t="s">
        <v>104</v>
      </c>
      <c r="O1" s="21" t="s">
        <v>105</v>
      </c>
      <c r="P1" s="21" t="s">
        <v>106</v>
      </c>
      <c r="Q1" s="265" t="s">
        <v>309</v>
      </c>
      <c r="R1" s="266" t="s">
        <v>310</v>
      </c>
      <c r="S1" s="11"/>
      <c r="T1" s="34" t="s">
        <v>93</v>
      </c>
      <c r="U1" s="33" t="s">
        <v>197</v>
      </c>
      <c r="V1" s="33" t="s">
        <v>228</v>
      </c>
      <c r="W1" s="33" t="s">
        <v>92</v>
      </c>
      <c r="X1" s="33" t="s">
        <v>94</v>
      </c>
      <c r="Y1" s="33" t="s">
        <v>96</v>
      </c>
      <c r="Z1" s="254" t="s">
        <v>311</v>
      </c>
      <c r="AA1" s="254" t="s">
        <v>312</v>
      </c>
      <c r="AB1" s="254" t="s">
        <v>313</v>
      </c>
      <c r="AC1" s="254" t="s">
        <v>314</v>
      </c>
      <c r="AD1" s="257" t="s">
        <v>137</v>
      </c>
      <c r="AE1" s="258" t="s">
        <v>138</v>
      </c>
      <c r="AF1" s="33" t="s">
        <v>149</v>
      </c>
      <c r="AG1" s="257" t="s">
        <v>283</v>
      </c>
      <c r="AH1" s="257" t="s">
        <v>284</v>
      </c>
    </row>
    <row r="2" spans="1:34" ht="27" customHeight="1">
      <c r="A2" s="18">
        <v>1</v>
      </c>
      <c r="B2" s="74"/>
      <c r="C2" s="79"/>
      <c r="D2" s="74"/>
      <c r="E2" s="74"/>
      <c r="F2" s="75"/>
      <c r="G2" s="76"/>
      <c r="H2" s="74"/>
      <c r="I2" s="74"/>
      <c r="J2" s="77"/>
      <c r="K2" s="76"/>
      <c r="M2" s="76"/>
      <c r="N2" s="74"/>
      <c r="O2" s="74"/>
      <c r="P2" s="74"/>
      <c r="Q2" s="75"/>
      <c r="R2" s="75"/>
      <c r="T2" s="7" t="str">
        <f t="shared" ref="T2:T33" si="0">CONCATENATE(B2,C2)</f>
        <v/>
      </c>
      <c r="U2" s="10" t="str">
        <f t="shared" ref="U2:U33" si="1">E2&amp;CHAR(10)&amp;D2</f>
        <v xml:space="preserve">
</v>
      </c>
      <c r="V2" s="191">
        <f>K2+ROW()/10000</f>
        <v>2.0000000000000001E-4</v>
      </c>
      <c r="W2" s="35">
        <f t="shared" ref="W2:W33" si="2">COUNTIFS($B$2:$B$161,B2,$K$2:$K$161,K2,$V$2:$V$161,"&lt;"&amp;V2)+1</f>
        <v>1</v>
      </c>
      <c r="X2" s="35" t="e">
        <f>(VLOOKUP(B2,コード表!$A$2:$B$32,2,FALSE)*100+DAY(K2))</f>
        <v>#N/A</v>
      </c>
      <c r="Y2" s="38" t="str">
        <f t="shared" ref="Y2:Y33" si="3">IF(J2="","",(TEXT(J2,"aaa")))</f>
        <v/>
      </c>
      <c r="Z2" s="18" t="e">
        <f>(IF(Q2=9,0,100)+VLOOKUP(B2,コード表!$A$2:$B$32,2,FALSE))</f>
        <v>#N/A</v>
      </c>
      <c r="AA2" s="18" t="e">
        <f>(IF(R2=9,0,100)+VLOOKUP(B2,コード表!$A$2:$B$32,2,FALSE))</f>
        <v>#N/A</v>
      </c>
      <c r="AB2" s="18" t="e">
        <f>(IF(Q2=9,900,0)+VLOOKUP(B2,コード表!$A$2:$B$32,2,FALSE))</f>
        <v>#N/A</v>
      </c>
      <c r="AC2" s="18" t="e">
        <f>(IF(R2=9,900,0)+VLOOKUP(B2,コード表!$A$2:$B$32,2,FALSE))</f>
        <v>#N/A</v>
      </c>
      <c r="AD2" s="18" t="e">
        <f>(IF(OR(Q2=9,R2=9),90000,0)+(VLOOKUP(B2,コード表!$A$2:$B$32,2,FALSE))*100+DAY(M2))</f>
        <v>#N/A</v>
      </c>
      <c r="AE2" s="18">
        <f>COUNTIF(AD$1:AD2,AD2)</f>
        <v>1</v>
      </c>
      <c r="AF2" s="18">
        <f>COUNTIF(AA$1:AA2,AA2)</f>
        <v>1</v>
      </c>
      <c r="AG2" s="18" t="e">
        <f t="shared" ref="AG2:AG33" si="4">IF(OR(Z2&gt;100,AA2&gt;100),1,0)</f>
        <v>#N/A</v>
      </c>
      <c r="AH2" s="18">
        <f>COUNTIF(AG$1:AG2,AG2)</f>
        <v>1</v>
      </c>
    </row>
    <row r="3" spans="1:34" ht="27" customHeight="1">
      <c r="A3" s="18">
        <v>2</v>
      </c>
      <c r="B3" s="74"/>
      <c r="C3" s="79"/>
      <c r="D3" s="74"/>
      <c r="E3" s="74"/>
      <c r="F3" s="75"/>
      <c r="G3" s="76"/>
      <c r="H3" s="74"/>
      <c r="I3" s="74"/>
      <c r="J3" s="78"/>
      <c r="K3" s="190"/>
      <c r="M3" s="76"/>
      <c r="N3" s="74"/>
      <c r="O3" s="74"/>
      <c r="P3" s="74"/>
      <c r="Q3" s="75"/>
      <c r="R3" s="75"/>
      <c r="T3" s="7" t="str">
        <f t="shared" si="0"/>
        <v/>
      </c>
      <c r="U3" s="10" t="str">
        <f t="shared" si="1"/>
        <v xml:space="preserve">
</v>
      </c>
      <c r="V3" s="191">
        <f t="shared" ref="V3:V34" si="5">K3+ROW()/1000</f>
        <v>3.0000000000000001E-3</v>
      </c>
      <c r="W3" s="35">
        <f t="shared" si="2"/>
        <v>1</v>
      </c>
      <c r="X3" s="35" t="e">
        <f>(VLOOKUP(B3,コード表!$A$2:$B$32,2,FALSE)*100+DAY(K3))</f>
        <v>#N/A</v>
      </c>
      <c r="Y3" s="38" t="str">
        <f t="shared" si="3"/>
        <v/>
      </c>
      <c r="Z3" s="18" t="e">
        <f>(IF(Q3=9,0,100)+VLOOKUP(B3,コード表!$A$2:$B$32,2,FALSE))</f>
        <v>#N/A</v>
      </c>
      <c r="AA3" s="18" t="e">
        <f>(IF(R3=9,0,100)+VLOOKUP(B3,コード表!$A$2:$B$32,2,FALSE))</f>
        <v>#N/A</v>
      </c>
      <c r="AB3" s="18" t="e">
        <f>(IF(Q3=9,900,0)+VLOOKUP(B3,コード表!$A$2:$B$32,2,FALSE))</f>
        <v>#N/A</v>
      </c>
      <c r="AC3" s="18" t="e">
        <f>(IF(R3=9,900,0)+VLOOKUP(B3,コード表!$A$2:$B$32,2,FALSE))</f>
        <v>#N/A</v>
      </c>
      <c r="AD3" s="18" t="e">
        <f>(IF(OR(Q3=9,R3=9),90000,0)+(VLOOKUP(B3,コード表!$A$2:$B$32,2,FALSE))*100+DAY(M3))</f>
        <v>#N/A</v>
      </c>
      <c r="AE3" s="18">
        <f>COUNTIF(AD$1:AD3,AD3)</f>
        <v>2</v>
      </c>
      <c r="AF3" s="18">
        <f>COUNTIF(AA$1:AA3,AA3)</f>
        <v>2</v>
      </c>
      <c r="AG3" s="18" t="e">
        <f t="shared" si="4"/>
        <v>#N/A</v>
      </c>
      <c r="AH3" s="18">
        <f>COUNTIF(AG$1:AG3,AG3)</f>
        <v>2</v>
      </c>
    </row>
    <row r="4" spans="1:34" ht="27" customHeight="1">
      <c r="A4" s="18">
        <v>3</v>
      </c>
      <c r="B4" s="74"/>
      <c r="C4" s="79"/>
      <c r="D4" s="74"/>
      <c r="E4" s="74"/>
      <c r="F4" s="75"/>
      <c r="G4" s="76"/>
      <c r="H4" s="74"/>
      <c r="I4" s="74"/>
      <c r="J4" s="78"/>
      <c r="K4" s="76"/>
      <c r="M4" s="76"/>
      <c r="N4" s="74"/>
      <c r="O4" s="74"/>
      <c r="P4" s="74"/>
      <c r="Q4" s="75"/>
      <c r="R4" s="75"/>
      <c r="T4" s="7" t="str">
        <f t="shared" si="0"/>
        <v/>
      </c>
      <c r="U4" s="10" t="str">
        <f t="shared" si="1"/>
        <v xml:space="preserve">
</v>
      </c>
      <c r="V4" s="191">
        <f t="shared" si="5"/>
        <v>4.0000000000000001E-3</v>
      </c>
      <c r="W4" s="35">
        <f t="shared" si="2"/>
        <v>1</v>
      </c>
      <c r="X4" s="35" t="e">
        <f>(VLOOKUP(B4,コード表!$A$2:$B$32,2,FALSE)*100+DAY(K4))</f>
        <v>#N/A</v>
      </c>
      <c r="Y4" s="38" t="str">
        <f t="shared" si="3"/>
        <v/>
      </c>
      <c r="Z4" s="18" t="e">
        <f>(IF(Q4=9,0,100)+VLOOKUP(B4,コード表!$A$2:$B$32,2,FALSE))</f>
        <v>#N/A</v>
      </c>
      <c r="AA4" s="18" t="e">
        <f>(IF(R4=9,0,100)+VLOOKUP(B4,コード表!$A$2:$B$32,2,FALSE))</f>
        <v>#N/A</v>
      </c>
      <c r="AB4" s="18" t="e">
        <f>(IF(Q4=9,900,0)+VLOOKUP(B4,コード表!$A$2:$B$32,2,FALSE))</f>
        <v>#N/A</v>
      </c>
      <c r="AC4" s="18" t="e">
        <f>(IF(R4=9,900,0)+VLOOKUP(B4,コード表!$A$2:$B$32,2,FALSE))</f>
        <v>#N/A</v>
      </c>
      <c r="AD4" s="18" t="e">
        <f>(IF(OR(Q4=9,R4=9),90000,0)+(VLOOKUP(B4,コード表!$A$2:$B$32,2,FALSE))*100+DAY(M4))</f>
        <v>#N/A</v>
      </c>
      <c r="AE4" s="18">
        <f>COUNTIF(AD$1:AD4,AD4)</f>
        <v>3</v>
      </c>
      <c r="AF4" s="18">
        <f>COUNTIF(AA$1:AA4,AA4)</f>
        <v>3</v>
      </c>
      <c r="AG4" s="18" t="e">
        <f t="shared" si="4"/>
        <v>#N/A</v>
      </c>
      <c r="AH4" s="18">
        <f>COUNTIF(AG$1:AG4,AG4)</f>
        <v>3</v>
      </c>
    </row>
    <row r="5" spans="1:34" ht="27" customHeight="1">
      <c r="A5" s="18">
        <v>4</v>
      </c>
      <c r="B5" s="74"/>
      <c r="C5" s="79"/>
      <c r="D5" s="74"/>
      <c r="E5" s="74"/>
      <c r="F5" s="75"/>
      <c r="G5" s="76"/>
      <c r="H5" s="74"/>
      <c r="I5" s="74"/>
      <c r="J5" s="78"/>
      <c r="K5" s="76"/>
      <c r="M5" s="76"/>
      <c r="N5" s="74"/>
      <c r="O5" s="74"/>
      <c r="P5" s="74"/>
      <c r="Q5" s="75"/>
      <c r="R5" s="75"/>
      <c r="T5" s="7" t="str">
        <f t="shared" si="0"/>
        <v/>
      </c>
      <c r="U5" s="10" t="str">
        <f t="shared" si="1"/>
        <v xml:space="preserve">
</v>
      </c>
      <c r="V5" s="191">
        <f t="shared" si="5"/>
        <v>5.0000000000000001E-3</v>
      </c>
      <c r="W5" s="35">
        <f t="shared" si="2"/>
        <v>1</v>
      </c>
      <c r="X5" s="35" t="e">
        <f>(VLOOKUP(B5,コード表!$A$2:$B$32,2,FALSE)*100+DAY(K5))</f>
        <v>#N/A</v>
      </c>
      <c r="Y5" s="38" t="str">
        <f t="shared" si="3"/>
        <v/>
      </c>
      <c r="Z5" s="18" t="e">
        <f>(IF(Q5=9,0,100)+VLOOKUP(B5,コード表!$A$2:$B$32,2,FALSE))</f>
        <v>#N/A</v>
      </c>
      <c r="AA5" s="18" t="e">
        <f>(IF(R5=9,0,100)+VLOOKUP(B5,コード表!$A$2:$B$32,2,FALSE))</f>
        <v>#N/A</v>
      </c>
      <c r="AB5" s="18" t="e">
        <f>(IF(Q5=9,900,0)+VLOOKUP(B5,コード表!$A$2:$B$32,2,FALSE))</f>
        <v>#N/A</v>
      </c>
      <c r="AC5" s="18" t="e">
        <f>(IF(R5=9,900,0)+VLOOKUP(B5,コード表!$A$2:$B$32,2,FALSE))</f>
        <v>#N/A</v>
      </c>
      <c r="AD5" s="18" t="e">
        <f>(IF(OR(Q5=9,R5=9),90000,0)+(VLOOKUP(B5,コード表!$A$2:$B$32,2,FALSE))*100+DAY(M5))</f>
        <v>#N/A</v>
      </c>
      <c r="AE5" s="18">
        <f>COUNTIF(AD$1:AD5,AD5)</f>
        <v>4</v>
      </c>
      <c r="AF5" s="18">
        <f>COUNTIF(AA$1:AA5,AA5)</f>
        <v>4</v>
      </c>
      <c r="AG5" s="18" t="e">
        <f t="shared" si="4"/>
        <v>#N/A</v>
      </c>
      <c r="AH5" s="18">
        <f>COUNTIF(AG$1:AG5,AG5)</f>
        <v>4</v>
      </c>
    </row>
    <row r="6" spans="1:34" ht="27" customHeight="1">
      <c r="A6" s="18">
        <v>5</v>
      </c>
      <c r="B6" s="74"/>
      <c r="C6" s="79"/>
      <c r="D6" s="74"/>
      <c r="E6" s="74"/>
      <c r="F6" s="75"/>
      <c r="G6" s="76"/>
      <c r="H6" s="74"/>
      <c r="I6" s="74"/>
      <c r="J6" s="78"/>
      <c r="K6" s="76"/>
      <c r="M6" s="76"/>
      <c r="N6" s="74"/>
      <c r="O6" s="74"/>
      <c r="P6" s="74"/>
      <c r="Q6" s="75"/>
      <c r="R6" s="75"/>
      <c r="T6" s="7" t="str">
        <f t="shared" si="0"/>
        <v/>
      </c>
      <c r="U6" s="10" t="str">
        <f t="shared" si="1"/>
        <v xml:space="preserve">
</v>
      </c>
      <c r="V6" s="191">
        <f t="shared" si="5"/>
        <v>6.0000000000000001E-3</v>
      </c>
      <c r="W6" s="35">
        <f t="shared" si="2"/>
        <v>1</v>
      </c>
      <c r="X6" s="35" t="e">
        <f>(VLOOKUP(B6,コード表!$A$2:$B$32,2,FALSE)*100+DAY(K6))</f>
        <v>#N/A</v>
      </c>
      <c r="Y6" s="38" t="str">
        <f t="shared" si="3"/>
        <v/>
      </c>
      <c r="Z6" s="18" t="e">
        <f>(IF(Q6=9,0,100)+VLOOKUP(B6,コード表!$A$2:$B$32,2,FALSE))</f>
        <v>#N/A</v>
      </c>
      <c r="AA6" s="18" t="e">
        <f>(IF(R6=9,0,100)+VLOOKUP(B6,コード表!$A$2:$B$32,2,FALSE))</f>
        <v>#N/A</v>
      </c>
      <c r="AB6" s="18" t="e">
        <f>(IF(Q6=9,900,0)+VLOOKUP(B6,コード表!$A$2:$B$32,2,FALSE))</f>
        <v>#N/A</v>
      </c>
      <c r="AC6" s="18" t="e">
        <f>(IF(R6=9,900,0)+VLOOKUP(B6,コード表!$A$2:$B$32,2,FALSE))</f>
        <v>#N/A</v>
      </c>
      <c r="AD6" s="18" t="e">
        <f>(IF(OR(Q6=9,R6=9),90000,0)+(VLOOKUP(B6,コード表!$A$2:$B$32,2,FALSE))*100+DAY(M6))</f>
        <v>#N/A</v>
      </c>
      <c r="AE6" s="18">
        <f>COUNTIF(AD$1:AD6,AD6)</f>
        <v>5</v>
      </c>
      <c r="AF6" s="18">
        <f>COUNTIF(AA$1:AA6,AA6)</f>
        <v>5</v>
      </c>
      <c r="AG6" s="18" t="e">
        <f t="shared" si="4"/>
        <v>#N/A</v>
      </c>
      <c r="AH6" s="18">
        <f>COUNTIF(AG$1:AG6,AG6)</f>
        <v>5</v>
      </c>
    </row>
    <row r="7" spans="1:34" ht="27" customHeight="1">
      <c r="A7" s="18">
        <v>6</v>
      </c>
      <c r="B7" s="74"/>
      <c r="C7" s="79"/>
      <c r="D7" s="74"/>
      <c r="E7" s="74"/>
      <c r="F7" s="75"/>
      <c r="G7" s="76"/>
      <c r="H7" s="74"/>
      <c r="I7" s="74"/>
      <c r="J7" s="78"/>
      <c r="K7" s="76"/>
      <c r="M7" s="76"/>
      <c r="N7" s="74"/>
      <c r="O7" s="74"/>
      <c r="P7" s="74"/>
      <c r="Q7" s="75"/>
      <c r="R7" s="75"/>
      <c r="T7" s="7" t="str">
        <f t="shared" si="0"/>
        <v/>
      </c>
      <c r="U7" s="10" t="str">
        <f t="shared" si="1"/>
        <v xml:space="preserve">
</v>
      </c>
      <c r="V7" s="191">
        <f t="shared" si="5"/>
        <v>7.0000000000000001E-3</v>
      </c>
      <c r="W7" s="35">
        <f t="shared" si="2"/>
        <v>1</v>
      </c>
      <c r="X7" s="35" t="e">
        <f>(VLOOKUP(B7,コード表!$A$2:$B$32,2,FALSE)*100+DAY(K7))</f>
        <v>#N/A</v>
      </c>
      <c r="Y7" s="38" t="str">
        <f t="shared" si="3"/>
        <v/>
      </c>
      <c r="Z7" s="18" t="e">
        <f>(IF(Q7=9,0,100)+VLOOKUP(B7,コード表!$A$2:$B$32,2,FALSE))</f>
        <v>#N/A</v>
      </c>
      <c r="AA7" s="18" t="e">
        <f>(IF(R7=9,0,100)+VLOOKUP(B7,コード表!$A$2:$B$32,2,FALSE))</f>
        <v>#N/A</v>
      </c>
      <c r="AB7" s="18" t="e">
        <f>(IF(Q7=9,900,0)+VLOOKUP(B7,コード表!$A$2:$B$32,2,FALSE))</f>
        <v>#N/A</v>
      </c>
      <c r="AC7" s="18" t="e">
        <f>(IF(R7=9,900,0)+VLOOKUP(B7,コード表!$A$2:$B$32,2,FALSE))</f>
        <v>#N/A</v>
      </c>
      <c r="AD7" s="18" t="e">
        <f>(IF(OR(Q7=9,R7=9),90000,0)+(VLOOKUP(B7,コード表!$A$2:$B$32,2,FALSE))*100+DAY(M7))</f>
        <v>#N/A</v>
      </c>
      <c r="AE7" s="18">
        <f>COUNTIF(AD$1:AD7,AD7)</f>
        <v>6</v>
      </c>
      <c r="AF7" s="18">
        <f>COUNTIF(AA$1:AA7,AA7)</f>
        <v>6</v>
      </c>
      <c r="AG7" s="18" t="e">
        <f t="shared" si="4"/>
        <v>#N/A</v>
      </c>
      <c r="AH7" s="18">
        <f>COUNTIF(AG$1:AG7,AG7)</f>
        <v>6</v>
      </c>
    </row>
    <row r="8" spans="1:34" ht="27" customHeight="1">
      <c r="A8" s="18">
        <v>7</v>
      </c>
      <c r="B8" s="74"/>
      <c r="C8" s="79"/>
      <c r="D8" s="74"/>
      <c r="E8" s="74"/>
      <c r="F8" s="75"/>
      <c r="G8" s="76"/>
      <c r="H8" s="74"/>
      <c r="I8" s="74"/>
      <c r="J8" s="78"/>
      <c r="K8" s="76"/>
      <c r="M8" s="76"/>
      <c r="N8" s="74"/>
      <c r="O8" s="74"/>
      <c r="P8" s="74"/>
      <c r="Q8" s="75"/>
      <c r="R8" s="75"/>
      <c r="T8" s="7" t="str">
        <f t="shared" si="0"/>
        <v/>
      </c>
      <c r="U8" s="10" t="str">
        <f t="shared" si="1"/>
        <v xml:space="preserve">
</v>
      </c>
      <c r="V8" s="191">
        <f t="shared" si="5"/>
        <v>8.0000000000000002E-3</v>
      </c>
      <c r="W8" s="35">
        <f t="shared" si="2"/>
        <v>1</v>
      </c>
      <c r="X8" s="35" t="e">
        <f>(VLOOKUP(B8,コード表!$A$2:$B$32,2,FALSE)*100+DAY(K8))</f>
        <v>#N/A</v>
      </c>
      <c r="Y8" s="38" t="str">
        <f t="shared" si="3"/>
        <v/>
      </c>
      <c r="Z8" s="18" t="e">
        <f>(IF(Q8=9,0,100)+VLOOKUP(B8,コード表!$A$2:$B$32,2,FALSE))</f>
        <v>#N/A</v>
      </c>
      <c r="AA8" s="18" t="e">
        <f>(IF(R8=9,0,100)+VLOOKUP(B8,コード表!$A$2:$B$32,2,FALSE))</f>
        <v>#N/A</v>
      </c>
      <c r="AB8" s="18" t="e">
        <f>(IF(Q8=9,900,0)+VLOOKUP(B8,コード表!$A$2:$B$32,2,FALSE))</f>
        <v>#N/A</v>
      </c>
      <c r="AC8" s="18" t="e">
        <f>(IF(R8=9,900,0)+VLOOKUP(B8,コード表!$A$2:$B$32,2,FALSE))</f>
        <v>#N/A</v>
      </c>
      <c r="AD8" s="18" t="e">
        <f>(IF(OR(Q8=9,R8=9),90000,0)+(VLOOKUP(B8,コード表!$A$2:$B$32,2,FALSE))*100+DAY(M8))</f>
        <v>#N/A</v>
      </c>
      <c r="AE8" s="18">
        <f>COUNTIF(AD$1:AD8,AD8)</f>
        <v>7</v>
      </c>
      <c r="AF8" s="18">
        <f>COUNTIF(AA$1:AA8,AA8)</f>
        <v>7</v>
      </c>
      <c r="AG8" s="18" t="e">
        <f t="shared" si="4"/>
        <v>#N/A</v>
      </c>
      <c r="AH8" s="18">
        <f>COUNTIF(AG$1:AG8,AG8)</f>
        <v>7</v>
      </c>
    </row>
    <row r="9" spans="1:34" ht="27" customHeight="1">
      <c r="A9" s="18">
        <v>8</v>
      </c>
      <c r="B9" s="74"/>
      <c r="C9" s="79"/>
      <c r="D9" s="74"/>
      <c r="E9" s="74"/>
      <c r="F9" s="75"/>
      <c r="G9" s="76"/>
      <c r="H9" s="74"/>
      <c r="I9" s="74"/>
      <c r="J9" s="78"/>
      <c r="K9" s="76"/>
      <c r="M9" s="76"/>
      <c r="N9" s="74"/>
      <c r="O9" s="74"/>
      <c r="P9" s="74"/>
      <c r="Q9" s="75"/>
      <c r="R9" s="75"/>
      <c r="T9" s="7" t="str">
        <f t="shared" si="0"/>
        <v/>
      </c>
      <c r="U9" s="10" t="str">
        <f t="shared" si="1"/>
        <v xml:space="preserve">
</v>
      </c>
      <c r="V9" s="191">
        <f t="shared" si="5"/>
        <v>8.9999999999999993E-3</v>
      </c>
      <c r="W9" s="35">
        <f t="shared" si="2"/>
        <v>1</v>
      </c>
      <c r="X9" s="35" t="e">
        <f>(VLOOKUP(B9,コード表!$A$2:$B$32,2,FALSE)*100+DAY(K9))</f>
        <v>#N/A</v>
      </c>
      <c r="Y9" s="38" t="str">
        <f t="shared" si="3"/>
        <v/>
      </c>
      <c r="Z9" s="18" t="e">
        <f>(IF(Q9=9,0,100)+VLOOKUP(B9,コード表!$A$2:$B$32,2,FALSE))</f>
        <v>#N/A</v>
      </c>
      <c r="AA9" s="18" t="e">
        <f>(IF(R9=9,0,100)+VLOOKUP(B9,コード表!$A$2:$B$32,2,FALSE))</f>
        <v>#N/A</v>
      </c>
      <c r="AB9" s="18" t="e">
        <f>(IF(Q9=9,900,0)+VLOOKUP(B9,コード表!$A$2:$B$32,2,FALSE))</f>
        <v>#N/A</v>
      </c>
      <c r="AC9" s="18" t="e">
        <f>(IF(R9=9,900,0)+VLOOKUP(B9,コード表!$A$2:$B$32,2,FALSE))</f>
        <v>#N/A</v>
      </c>
      <c r="AD9" s="18" t="e">
        <f>(IF(OR(Q9=9,R9=9),90000,0)+(VLOOKUP(B9,コード表!$A$2:$B$32,2,FALSE))*100+DAY(M9))</f>
        <v>#N/A</v>
      </c>
      <c r="AE9" s="18">
        <f>COUNTIF(AD$1:AD9,AD9)</f>
        <v>8</v>
      </c>
      <c r="AF9" s="18">
        <f>COUNTIF(AA$1:AA9,AA9)</f>
        <v>8</v>
      </c>
      <c r="AG9" s="18" t="e">
        <f t="shared" si="4"/>
        <v>#N/A</v>
      </c>
      <c r="AH9" s="18">
        <f>COUNTIF(AG$1:AG9,AG9)</f>
        <v>8</v>
      </c>
    </row>
    <row r="10" spans="1:34" ht="27" customHeight="1">
      <c r="A10" s="18">
        <v>9</v>
      </c>
      <c r="B10" s="74"/>
      <c r="C10" s="79"/>
      <c r="D10" s="74"/>
      <c r="E10" s="74"/>
      <c r="F10" s="75"/>
      <c r="G10" s="76"/>
      <c r="H10" s="74"/>
      <c r="I10" s="74"/>
      <c r="J10" s="78"/>
      <c r="K10" s="76"/>
      <c r="M10" s="76"/>
      <c r="N10" s="74"/>
      <c r="O10" s="74"/>
      <c r="P10" s="74"/>
      <c r="Q10" s="75"/>
      <c r="R10" s="75"/>
      <c r="T10" s="7" t="str">
        <f t="shared" si="0"/>
        <v/>
      </c>
      <c r="U10" s="10" t="str">
        <f t="shared" si="1"/>
        <v xml:space="preserve">
</v>
      </c>
      <c r="V10" s="191">
        <f t="shared" si="5"/>
        <v>0.01</v>
      </c>
      <c r="W10" s="35">
        <f t="shared" si="2"/>
        <v>1</v>
      </c>
      <c r="X10" s="35" t="e">
        <f>(VLOOKUP(B10,コード表!$A$2:$B$32,2,FALSE)*100+DAY(K10))</f>
        <v>#N/A</v>
      </c>
      <c r="Y10" s="38" t="str">
        <f t="shared" si="3"/>
        <v/>
      </c>
      <c r="Z10" s="18" t="e">
        <f>(IF(Q10=9,0,100)+VLOOKUP(B10,コード表!$A$2:$B$32,2,FALSE))</f>
        <v>#N/A</v>
      </c>
      <c r="AA10" s="18" t="e">
        <f>(IF(R10=9,0,100)+VLOOKUP(B10,コード表!$A$2:$B$32,2,FALSE))</f>
        <v>#N/A</v>
      </c>
      <c r="AB10" s="18" t="e">
        <f>(IF(Q10=9,900,0)+VLOOKUP(B10,コード表!$A$2:$B$32,2,FALSE))</f>
        <v>#N/A</v>
      </c>
      <c r="AC10" s="18" t="e">
        <f>(IF(R10=9,900,0)+VLOOKUP(B10,コード表!$A$2:$B$32,2,FALSE))</f>
        <v>#N/A</v>
      </c>
      <c r="AD10" s="18" t="e">
        <f>(IF(OR(Q10=9,R10=9),90000,0)+(VLOOKUP(B10,コード表!$A$2:$B$32,2,FALSE))*100+DAY(M10))</f>
        <v>#N/A</v>
      </c>
      <c r="AE10" s="18">
        <f>COUNTIF(AD$1:AD10,AD10)</f>
        <v>9</v>
      </c>
      <c r="AF10" s="18">
        <f>COUNTIF(AA$1:AA10,AA10)</f>
        <v>9</v>
      </c>
      <c r="AG10" s="18" t="e">
        <f t="shared" si="4"/>
        <v>#N/A</v>
      </c>
      <c r="AH10" s="18">
        <f>COUNTIF(AG$1:AG10,AG10)</f>
        <v>9</v>
      </c>
    </row>
    <row r="11" spans="1:34" ht="27" customHeight="1">
      <c r="A11" s="18">
        <v>10</v>
      </c>
      <c r="B11" s="74"/>
      <c r="C11" s="79"/>
      <c r="D11" s="74"/>
      <c r="E11" s="74"/>
      <c r="F11" s="75"/>
      <c r="G11" s="76"/>
      <c r="H11" s="74"/>
      <c r="I11" s="74"/>
      <c r="J11" s="78"/>
      <c r="K11" s="76"/>
      <c r="M11" s="76"/>
      <c r="N11" s="74"/>
      <c r="O11" s="74"/>
      <c r="P11" s="74"/>
      <c r="Q11" s="75"/>
      <c r="R11" s="75"/>
      <c r="T11" s="7" t="str">
        <f t="shared" si="0"/>
        <v/>
      </c>
      <c r="U11" s="10" t="str">
        <f t="shared" si="1"/>
        <v xml:space="preserve">
</v>
      </c>
      <c r="V11" s="191">
        <f t="shared" si="5"/>
        <v>1.0999999999999999E-2</v>
      </c>
      <c r="W11" s="35">
        <f t="shared" si="2"/>
        <v>1</v>
      </c>
      <c r="X11" s="35" t="e">
        <f>(VLOOKUP(B11,コード表!$A$2:$B$32,2,FALSE)*100+DAY(K11))</f>
        <v>#N/A</v>
      </c>
      <c r="Y11" s="38" t="str">
        <f t="shared" si="3"/>
        <v/>
      </c>
      <c r="Z11" s="18" t="e">
        <f>(IF(Q11=9,0,100)+VLOOKUP(B11,コード表!$A$2:$B$32,2,FALSE))</f>
        <v>#N/A</v>
      </c>
      <c r="AA11" s="18" t="e">
        <f>(IF(R11=9,0,100)+VLOOKUP(B11,コード表!$A$2:$B$32,2,FALSE))</f>
        <v>#N/A</v>
      </c>
      <c r="AB11" s="18" t="e">
        <f>(IF(Q11=9,900,0)+VLOOKUP(B11,コード表!$A$2:$B$32,2,FALSE))</f>
        <v>#N/A</v>
      </c>
      <c r="AC11" s="18" t="e">
        <f>(IF(R11=9,900,0)+VLOOKUP(B11,コード表!$A$2:$B$32,2,FALSE))</f>
        <v>#N/A</v>
      </c>
      <c r="AD11" s="18" t="e">
        <f>(IF(OR(Q11=9,R11=9),90000,0)+(VLOOKUP(B11,コード表!$A$2:$B$32,2,FALSE))*100+DAY(M11))</f>
        <v>#N/A</v>
      </c>
      <c r="AE11" s="18">
        <f>COUNTIF(AD$1:AD11,AD11)</f>
        <v>10</v>
      </c>
      <c r="AF11" s="18">
        <f>COUNTIF(AA$1:AA11,AA11)</f>
        <v>10</v>
      </c>
      <c r="AG11" s="18" t="e">
        <f t="shared" si="4"/>
        <v>#N/A</v>
      </c>
      <c r="AH11" s="18">
        <f>COUNTIF(AG$1:AG11,AG11)</f>
        <v>10</v>
      </c>
    </row>
    <row r="12" spans="1:34" ht="27" customHeight="1">
      <c r="A12" s="18">
        <v>11</v>
      </c>
      <c r="B12" s="74"/>
      <c r="C12" s="79"/>
      <c r="D12" s="74"/>
      <c r="E12" s="74"/>
      <c r="F12" s="75"/>
      <c r="G12" s="76"/>
      <c r="H12" s="74"/>
      <c r="I12" s="74"/>
      <c r="J12" s="78"/>
      <c r="K12" s="76"/>
      <c r="M12" s="76"/>
      <c r="N12" s="74"/>
      <c r="O12" s="74"/>
      <c r="P12" s="74"/>
      <c r="Q12" s="75"/>
      <c r="R12" s="75"/>
      <c r="T12" s="7" t="str">
        <f t="shared" si="0"/>
        <v/>
      </c>
      <c r="U12" s="10" t="str">
        <f t="shared" si="1"/>
        <v xml:space="preserve">
</v>
      </c>
      <c r="V12" s="191">
        <f t="shared" si="5"/>
        <v>1.2E-2</v>
      </c>
      <c r="W12" s="35">
        <f t="shared" si="2"/>
        <v>1</v>
      </c>
      <c r="X12" s="35" t="e">
        <f>(VLOOKUP(B12,コード表!$A$2:$B$32,2,FALSE)*100+DAY(K12))</f>
        <v>#N/A</v>
      </c>
      <c r="Y12" s="38" t="str">
        <f t="shared" si="3"/>
        <v/>
      </c>
      <c r="Z12" s="18" t="e">
        <f>(IF(Q12=9,0,100)+VLOOKUP(B12,コード表!$A$2:$B$32,2,FALSE))</f>
        <v>#N/A</v>
      </c>
      <c r="AA12" s="18" t="e">
        <f>(IF(R12=9,0,100)+VLOOKUP(B12,コード表!$A$2:$B$32,2,FALSE))</f>
        <v>#N/A</v>
      </c>
      <c r="AB12" s="18" t="e">
        <f>(IF(Q12=9,900,0)+VLOOKUP(B12,コード表!$A$2:$B$32,2,FALSE))</f>
        <v>#N/A</v>
      </c>
      <c r="AC12" s="18" t="e">
        <f>(IF(R12=9,900,0)+VLOOKUP(B12,コード表!$A$2:$B$32,2,FALSE))</f>
        <v>#N/A</v>
      </c>
      <c r="AD12" s="18" t="e">
        <f>(IF(OR(Q12=9,R12=9),90000,0)+(VLOOKUP(B12,コード表!$A$2:$B$32,2,FALSE))*100+DAY(M12))</f>
        <v>#N/A</v>
      </c>
      <c r="AE12" s="18">
        <f>COUNTIF(AD$1:AD12,AD12)</f>
        <v>11</v>
      </c>
      <c r="AF12" s="18">
        <f>COUNTIF(AA$1:AA12,AA12)</f>
        <v>11</v>
      </c>
      <c r="AG12" s="18" t="e">
        <f t="shared" si="4"/>
        <v>#N/A</v>
      </c>
      <c r="AH12" s="18">
        <f>COUNTIF(AG$1:AG12,AG12)</f>
        <v>11</v>
      </c>
    </row>
    <row r="13" spans="1:34" ht="27" customHeight="1">
      <c r="A13" s="18">
        <v>12</v>
      </c>
      <c r="B13" s="74"/>
      <c r="C13" s="79"/>
      <c r="D13" s="74"/>
      <c r="E13" s="74"/>
      <c r="F13" s="75"/>
      <c r="G13" s="76"/>
      <c r="H13" s="74"/>
      <c r="I13" s="74"/>
      <c r="J13" s="78"/>
      <c r="K13" s="76"/>
      <c r="M13" s="76"/>
      <c r="N13" s="74"/>
      <c r="O13" s="74"/>
      <c r="P13" s="74"/>
      <c r="Q13" s="75"/>
      <c r="R13" s="75"/>
      <c r="T13" s="7" t="str">
        <f t="shared" si="0"/>
        <v/>
      </c>
      <c r="U13" s="10" t="str">
        <f t="shared" si="1"/>
        <v xml:space="preserve">
</v>
      </c>
      <c r="V13" s="191">
        <f t="shared" si="5"/>
        <v>1.2999999999999999E-2</v>
      </c>
      <c r="W13" s="35">
        <f t="shared" si="2"/>
        <v>1</v>
      </c>
      <c r="X13" s="35" t="e">
        <f>(VLOOKUP(B13,コード表!$A$2:$B$32,2,FALSE)*100+DAY(K13))</f>
        <v>#N/A</v>
      </c>
      <c r="Y13" s="38" t="str">
        <f t="shared" si="3"/>
        <v/>
      </c>
      <c r="Z13" s="18" t="e">
        <f>(IF(Q13=9,0,100)+VLOOKUP(B13,コード表!$A$2:$B$32,2,FALSE))</f>
        <v>#N/A</v>
      </c>
      <c r="AA13" s="18" t="e">
        <f>(IF(R13=9,0,100)+VLOOKUP(B13,コード表!$A$2:$B$32,2,FALSE))</f>
        <v>#N/A</v>
      </c>
      <c r="AB13" s="18" t="e">
        <f>(IF(Q13=9,900,0)+VLOOKUP(B13,コード表!$A$2:$B$32,2,FALSE))</f>
        <v>#N/A</v>
      </c>
      <c r="AC13" s="18" t="e">
        <f>(IF(R13=9,900,0)+VLOOKUP(B13,コード表!$A$2:$B$32,2,FALSE))</f>
        <v>#N/A</v>
      </c>
      <c r="AD13" s="18" t="e">
        <f>(IF(OR(Q13=9,R13=9),90000,0)+(VLOOKUP(B13,コード表!$A$2:$B$32,2,FALSE))*100+DAY(M13))</f>
        <v>#N/A</v>
      </c>
      <c r="AE13" s="18">
        <f>COUNTIF(AD$1:AD13,AD13)</f>
        <v>12</v>
      </c>
      <c r="AF13" s="18">
        <f>COUNTIF(AA$1:AA13,AA13)</f>
        <v>12</v>
      </c>
      <c r="AG13" s="18" t="e">
        <f t="shared" si="4"/>
        <v>#N/A</v>
      </c>
      <c r="AH13" s="18">
        <f>COUNTIF(AG$1:AG13,AG13)</f>
        <v>12</v>
      </c>
    </row>
    <row r="14" spans="1:34" ht="27" customHeight="1">
      <c r="A14" s="18">
        <v>13</v>
      </c>
      <c r="B14" s="74"/>
      <c r="C14" s="79"/>
      <c r="D14" s="74"/>
      <c r="E14" s="74"/>
      <c r="F14" s="75"/>
      <c r="G14" s="76"/>
      <c r="H14" s="74"/>
      <c r="I14" s="74"/>
      <c r="J14" s="78"/>
      <c r="K14" s="76"/>
      <c r="M14" s="76"/>
      <c r="N14" s="74"/>
      <c r="O14" s="74"/>
      <c r="P14" s="74"/>
      <c r="Q14" s="75"/>
      <c r="R14" s="75"/>
      <c r="T14" s="7" t="str">
        <f t="shared" si="0"/>
        <v/>
      </c>
      <c r="U14" s="10" t="str">
        <f t="shared" si="1"/>
        <v xml:space="preserve">
</v>
      </c>
      <c r="V14" s="191">
        <f t="shared" si="5"/>
        <v>1.4E-2</v>
      </c>
      <c r="W14" s="35">
        <f t="shared" si="2"/>
        <v>1</v>
      </c>
      <c r="X14" s="35" t="e">
        <f>(VLOOKUP(B14,コード表!$A$2:$B$32,2,FALSE)*100+DAY(K14))</f>
        <v>#N/A</v>
      </c>
      <c r="Y14" s="38" t="str">
        <f t="shared" si="3"/>
        <v/>
      </c>
      <c r="Z14" s="18" t="e">
        <f>(IF(Q14=9,0,100)+VLOOKUP(B14,コード表!$A$2:$B$32,2,FALSE))</f>
        <v>#N/A</v>
      </c>
      <c r="AA14" s="18" t="e">
        <f>(IF(R14=9,0,100)+VLOOKUP(B14,コード表!$A$2:$B$32,2,FALSE))</f>
        <v>#N/A</v>
      </c>
      <c r="AB14" s="18" t="e">
        <f>(IF(Q14=9,900,0)+VLOOKUP(B14,コード表!$A$2:$B$32,2,FALSE))</f>
        <v>#N/A</v>
      </c>
      <c r="AC14" s="18" t="e">
        <f>(IF(R14=9,900,0)+VLOOKUP(B14,コード表!$A$2:$B$32,2,FALSE))</f>
        <v>#N/A</v>
      </c>
      <c r="AD14" s="18" t="e">
        <f>(IF(OR(Q14=9,R14=9),90000,0)+(VLOOKUP(B14,コード表!$A$2:$B$32,2,FALSE))*100+DAY(M14))</f>
        <v>#N/A</v>
      </c>
      <c r="AE14" s="18">
        <f>COUNTIF(AD$1:AD14,AD14)</f>
        <v>13</v>
      </c>
      <c r="AF14" s="18">
        <f>COUNTIF(AA$1:AA14,AA14)</f>
        <v>13</v>
      </c>
      <c r="AG14" s="18" t="e">
        <f t="shared" si="4"/>
        <v>#N/A</v>
      </c>
      <c r="AH14" s="18">
        <f>COUNTIF(AG$1:AG14,AG14)</f>
        <v>13</v>
      </c>
    </row>
    <row r="15" spans="1:34" ht="27" customHeight="1">
      <c r="A15" s="18">
        <v>14</v>
      </c>
      <c r="B15" s="74"/>
      <c r="C15" s="79"/>
      <c r="D15" s="74"/>
      <c r="E15" s="74"/>
      <c r="F15" s="75"/>
      <c r="G15" s="76"/>
      <c r="H15" s="74"/>
      <c r="I15" s="74"/>
      <c r="J15" s="78"/>
      <c r="K15" s="76"/>
      <c r="M15" s="76"/>
      <c r="N15" s="74"/>
      <c r="O15" s="74"/>
      <c r="P15" s="74"/>
      <c r="Q15" s="75"/>
      <c r="R15" s="75"/>
      <c r="T15" s="7" t="str">
        <f t="shared" si="0"/>
        <v/>
      </c>
      <c r="U15" s="10" t="str">
        <f t="shared" si="1"/>
        <v xml:space="preserve">
</v>
      </c>
      <c r="V15" s="191">
        <f t="shared" si="5"/>
        <v>1.4999999999999999E-2</v>
      </c>
      <c r="W15" s="35">
        <f t="shared" si="2"/>
        <v>1</v>
      </c>
      <c r="X15" s="35" t="e">
        <f>(VLOOKUP(B15,コード表!$A$2:$B$32,2,FALSE)*100+DAY(K15))</f>
        <v>#N/A</v>
      </c>
      <c r="Y15" s="38" t="str">
        <f t="shared" si="3"/>
        <v/>
      </c>
      <c r="Z15" s="18" t="e">
        <f>(IF(Q15=9,0,100)+VLOOKUP(B15,コード表!$A$2:$B$32,2,FALSE))</f>
        <v>#N/A</v>
      </c>
      <c r="AA15" s="18" t="e">
        <f>(IF(R15=9,0,100)+VLOOKUP(B15,コード表!$A$2:$B$32,2,FALSE))</f>
        <v>#N/A</v>
      </c>
      <c r="AB15" s="18" t="e">
        <f>(IF(Q15=9,900,0)+VLOOKUP(B15,コード表!$A$2:$B$32,2,FALSE))</f>
        <v>#N/A</v>
      </c>
      <c r="AC15" s="18" t="e">
        <f>(IF(R15=9,900,0)+VLOOKUP(B15,コード表!$A$2:$B$32,2,FALSE))</f>
        <v>#N/A</v>
      </c>
      <c r="AD15" s="18" t="e">
        <f>(IF(OR(Q15=9,R15=9),90000,0)+(VLOOKUP(B15,コード表!$A$2:$B$32,2,FALSE))*100+DAY(M15))</f>
        <v>#N/A</v>
      </c>
      <c r="AE15" s="18">
        <f>COUNTIF(AD$1:AD15,AD15)</f>
        <v>14</v>
      </c>
      <c r="AF15" s="18">
        <f>COUNTIF(AA$1:AA15,AA15)</f>
        <v>14</v>
      </c>
      <c r="AG15" s="18" t="e">
        <f t="shared" si="4"/>
        <v>#N/A</v>
      </c>
      <c r="AH15" s="18">
        <f>COUNTIF(AG$1:AG15,AG15)</f>
        <v>14</v>
      </c>
    </row>
    <row r="16" spans="1:34" ht="27" customHeight="1">
      <c r="A16" s="18">
        <v>15</v>
      </c>
      <c r="B16" s="74"/>
      <c r="C16" s="79"/>
      <c r="D16" s="74"/>
      <c r="E16" s="74"/>
      <c r="F16" s="75"/>
      <c r="G16" s="76"/>
      <c r="H16" s="74"/>
      <c r="I16" s="74"/>
      <c r="J16" s="78"/>
      <c r="K16" s="76"/>
      <c r="M16" s="76"/>
      <c r="N16" s="74"/>
      <c r="O16" s="74"/>
      <c r="P16" s="74"/>
      <c r="Q16" s="75"/>
      <c r="R16" s="75"/>
      <c r="T16" s="7" t="str">
        <f t="shared" si="0"/>
        <v/>
      </c>
      <c r="U16" s="10" t="str">
        <f t="shared" si="1"/>
        <v xml:space="preserve">
</v>
      </c>
      <c r="V16" s="191">
        <f t="shared" si="5"/>
        <v>1.6E-2</v>
      </c>
      <c r="W16" s="35">
        <f t="shared" si="2"/>
        <v>1</v>
      </c>
      <c r="X16" s="35" t="e">
        <f>(VLOOKUP(B16,コード表!$A$2:$B$32,2,FALSE)*100+DAY(K16))</f>
        <v>#N/A</v>
      </c>
      <c r="Y16" s="38" t="str">
        <f t="shared" si="3"/>
        <v/>
      </c>
      <c r="Z16" s="18" t="e">
        <f>(IF(Q16=9,0,100)+VLOOKUP(B16,コード表!$A$2:$B$32,2,FALSE))</f>
        <v>#N/A</v>
      </c>
      <c r="AA16" s="18" t="e">
        <f>(IF(R16=9,0,100)+VLOOKUP(B16,コード表!$A$2:$B$32,2,FALSE))</f>
        <v>#N/A</v>
      </c>
      <c r="AB16" s="18" t="e">
        <f>(IF(Q16=9,900,0)+VLOOKUP(B16,コード表!$A$2:$B$32,2,FALSE))</f>
        <v>#N/A</v>
      </c>
      <c r="AC16" s="18" t="e">
        <f>(IF(R16=9,900,0)+VLOOKUP(B16,コード表!$A$2:$B$32,2,FALSE))</f>
        <v>#N/A</v>
      </c>
      <c r="AD16" s="18" t="e">
        <f>(IF(OR(Q16=9,R16=9),90000,0)+(VLOOKUP(B16,コード表!$A$2:$B$32,2,FALSE))*100+DAY(M16))</f>
        <v>#N/A</v>
      </c>
      <c r="AE16" s="18">
        <f>COUNTIF(AD$1:AD16,AD16)</f>
        <v>15</v>
      </c>
      <c r="AF16" s="18">
        <f>COUNTIF(AA$1:AA16,AA16)</f>
        <v>15</v>
      </c>
      <c r="AG16" s="18" t="e">
        <f t="shared" si="4"/>
        <v>#N/A</v>
      </c>
      <c r="AH16" s="18">
        <f>COUNTIF(AG$1:AG16,AG16)</f>
        <v>15</v>
      </c>
    </row>
    <row r="17" spans="1:34" ht="27" customHeight="1">
      <c r="A17" s="18">
        <v>16</v>
      </c>
      <c r="B17" s="74"/>
      <c r="C17" s="79"/>
      <c r="D17" s="74"/>
      <c r="E17" s="74"/>
      <c r="F17" s="75"/>
      <c r="G17" s="76"/>
      <c r="H17" s="74"/>
      <c r="I17" s="74"/>
      <c r="J17" s="78"/>
      <c r="K17" s="76"/>
      <c r="M17" s="76"/>
      <c r="N17" s="74"/>
      <c r="O17" s="74"/>
      <c r="P17" s="74"/>
      <c r="Q17" s="75"/>
      <c r="R17" s="75"/>
      <c r="T17" s="7" t="str">
        <f t="shared" si="0"/>
        <v/>
      </c>
      <c r="U17" s="10" t="str">
        <f t="shared" si="1"/>
        <v xml:space="preserve">
</v>
      </c>
      <c r="V17" s="191">
        <f t="shared" si="5"/>
        <v>1.7000000000000001E-2</v>
      </c>
      <c r="W17" s="35">
        <f t="shared" si="2"/>
        <v>1</v>
      </c>
      <c r="X17" s="35" t="e">
        <f>(VLOOKUP(B17,コード表!$A$2:$B$32,2,FALSE)*100+DAY(K17))</f>
        <v>#N/A</v>
      </c>
      <c r="Y17" s="38" t="str">
        <f t="shared" si="3"/>
        <v/>
      </c>
      <c r="Z17" s="18" t="e">
        <f>(IF(Q17=9,0,100)+VLOOKUP(B17,コード表!$A$2:$B$32,2,FALSE))</f>
        <v>#N/A</v>
      </c>
      <c r="AA17" s="18" t="e">
        <f>(IF(R17=9,0,100)+VLOOKUP(B17,コード表!$A$2:$B$32,2,FALSE))</f>
        <v>#N/A</v>
      </c>
      <c r="AB17" s="18" t="e">
        <f>(IF(Q17=9,900,0)+VLOOKUP(B17,コード表!$A$2:$B$32,2,FALSE))</f>
        <v>#N/A</v>
      </c>
      <c r="AC17" s="18" t="e">
        <f>(IF(R17=9,900,0)+VLOOKUP(B17,コード表!$A$2:$B$32,2,FALSE))</f>
        <v>#N/A</v>
      </c>
      <c r="AD17" s="18" t="e">
        <f>(IF(OR(Q17=9,R17=9),90000,0)+(VLOOKUP(B17,コード表!$A$2:$B$32,2,FALSE))*100+DAY(M17))</f>
        <v>#N/A</v>
      </c>
      <c r="AE17" s="18">
        <f>COUNTIF(AD$1:AD17,AD17)</f>
        <v>16</v>
      </c>
      <c r="AF17" s="18">
        <f>COUNTIF(AA$1:AA17,AA17)</f>
        <v>16</v>
      </c>
      <c r="AG17" s="18" t="e">
        <f t="shared" si="4"/>
        <v>#N/A</v>
      </c>
      <c r="AH17" s="18">
        <f>COUNTIF(AG$1:AG17,AG17)</f>
        <v>16</v>
      </c>
    </row>
    <row r="18" spans="1:34" ht="27" customHeight="1">
      <c r="A18" s="18">
        <v>17</v>
      </c>
      <c r="B18" s="74"/>
      <c r="C18" s="79"/>
      <c r="D18" s="74"/>
      <c r="E18" s="74"/>
      <c r="F18" s="75"/>
      <c r="G18" s="76"/>
      <c r="H18" s="74"/>
      <c r="I18" s="74"/>
      <c r="J18" s="78"/>
      <c r="K18" s="76"/>
      <c r="M18" s="76"/>
      <c r="N18" s="74"/>
      <c r="O18" s="74"/>
      <c r="P18" s="74"/>
      <c r="Q18" s="75"/>
      <c r="R18" s="75"/>
      <c r="T18" s="7" t="str">
        <f t="shared" si="0"/>
        <v/>
      </c>
      <c r="U18" s="10" t="str">
        <f t="shared" si="1"/>
        <v xml:space="preserve">
</v>
      </c>
      <c r="V18" s="191">
        <f t="shared" si="5"/>
        <v>1.7999999999999999E-2</v>
      </c>
      <c r="W18" s="35">
        <f t="shared" si="2"/>
        <v>1</v>
      </c>
      <c r="X18" s="35" t="e">
        <f>(VLOOKUP(B18,コード表!$A$2:$B$32,2,FALSE)*100+DAY(K18))</f>
        <v>#N/A</v>
      </c>
      <c r="Y18" s="38" t="str">
        <f t="shared" si="3"/>
        <v/>
      </c>
      <c r="Z18" s="18" t="e">
        <f>(IF(Q18=9,0,100)+VLOOKUP(B18,コード表!$A$2:$B$32,2,FALSE))</f>
        <v>#N/A</v>
      </c>
      <c r="AA18" s="18" t="e">
        <f>(IF(R18=9,0,100)+VLOOKUP(B18,コード表!$A$2:$B$32,2,FALSE))</f>
        <v>#N/A</v>
      </c>
      <c r="AB18" s="18" t="e">
        <f>(IF(Q18=9,900,0)+VLOOKUP(B18,コード表!$A$2:$B$32,2,FALSE))</f>
        <v>#N/A</v>
      </c>
      <c r="AC18" s="18" t="e">
        <f>(IF(R18=9,900,0)+VLOOKUP(B18,コード表!$A$2:$B$32,2,FALSE))</f>
        <v>#N/A</v>
      </c>
      <c r="AD18" s="18" t="e">
        <f>(IF(OR(Q18=9,R18=9),90000,0)+(VLOOKUP(B18,コード表!$A$2:$B$32,2,FALSE))*100+DAY(M18))</f>
        <v>#N/A</v>
      </c>
      <c r="AE18" s="18">
        <f>COUNTIF(AD$1:AD18,AD18)</f>
        <v>17</v>
      </c>
      <c r="AF18" s="18">
        <f>COUNTIF(AA$1:AA18,AA18)</f>
        <v>17</v>
      </c>
      <c r="AG18" s="18" t="e">
        <f t="shared" si="4"/>
        <v>#N/A</v>
      </c>
      <c r="AH18" s="18">
        <f>COUNTIF(AG$1:AG18,AG18)</f>
        <v>17</v>
      </c>
    </row>
    <row r="19" spans="1:34" ht="27" customHeight="1">
      <c r="A19" s="18">
        <v>18</v>
      </c>
      <c r="B19" s="74"/>
      <c r="C19" s="79"/>
      <c r="D19" s="74"/>
      <c r="E19" s="74"/>
      <c r="F19" s="75"/>
      <c r="G19" s="76"/>
      <c r="H19" s="74"/>
      <c r="I19" s="74"/>
      <c r="J19" s="78"/>
      <c r="K19" s="76"/>
      <c r="M19" s="76"/>
      <c r="N19" s="74"/>
      <c r="O19" s="74"/>
      <c r="P19" s="74"/>
      <c r="Q19" s="75"/>
      <c r="R19" s="75"/>
      <c r="T19" s="7" t="str">
        <f t="shared" si="0"/>
        <v/>
      </c>
      <c r="U19" s="10" t="str">
        <f t="shared" si="1"/>
        <v xml:space="preserve">
</v>
      </c>
      <c r="V19" s="191">
        <f t="shared" si="5"/>
        <v>1.9E-2</v>
      </c>
      <c r="W19" s="35">
        <f t="shared" si="2"/>
        <v>1</v>
      </c>
      <c r="X19" s="35" t="e">
        <f>(VLOOKUP(B19,コード表!$A$2:$B$32,2,FALSE)*100+DAY(K19))</f>
        <v>#N/A</v>
      </c>
      <c r="Y19" s="38" t="str">
        <f t="shared" si="3"/>
        <v/>
      </c>
      <c r="Z19" s="18" t="e">
        <f>(IF(Q19=9,0,100)+VLOOKUP(B19,コード表!$A$2:$B$32,2,FALSE))</f>
        <v>#N/A</v>
      </c>
      <c r="AA19" s="18" t="e">
        <f>(IF(R19=9,0,100)+VLOOKUP(B19,コード表!$A$2:$B$32,2,FALSE))</f>
        <v>#N/A</v>
      </c>
      <c r="AB19" s="18" t="e">
        <f>(IF(Q19=9,900,0)+VLOOKUP(B19,コード表!$A$2:$B$32,2,FALSE))</f>
        <v>#N/A</v>
      </c>
      <c r="AC19" s="18" t="e">
        <f>(IF(R19=9,900,0)+VLOOKUP(B19,コード表!$A$2:$B$32,2,FALSE))</f>
        <v>#N/A</v>
      </c>
      <c r="AD19" s="18" t="e">
        <f>(IF(OR(Q19=9,R19=9),90000,0)+(VLOOKUP(B19,コード表!$A$2:$B$32,2,FALSE))*100+DAY(M19))</f>
        <v>#N/A</v>
      </c>
      <c r="AE19" s="18">
        <f>COUNTIF(AD$1:AD19,AD19)</f>
        <v>18</v>
      </c>
      <c r="AF19" s="18">
        <f>COUNTIF(AA$1:AA19,AA19)</f>
        <v>18</v>
      </c>
      <c r="AG19" s="18" t="e">
        <f t="shared" si="4"/>
        <v>#N/A</v>
      </c>
      <c r="AH19" s="18">
        <f>COUNTIF(AG$1:AG19,AG19)</f>
        <v>18</v>
      </c>
    </row>
    <row r="20" spans="1:34" ht="27" customHeight="1">
      <c r="A20" s="18">
        <v>19</v>
      </c>
      <c r="B20" s="74"/>
      <c r="C20" s="79"/>
      <c r="D20" s="74"/>
      <c r="E20" s="74"/>
      <c r="F20" s="75"/>
      <c r="G20" s="76"/>
      <c r="H20" s="74"/>
      <c r="I20" s="74"/>
      <c r="J20" s="78"/>
      <c r="K20" s="76"/>
      <c r="M20" s="76"/>
      <c r="N20" s="74"/>
      <c r="O20" s="74"/>
      <c r="P20" s="74"/>
      <c r="Q20" s="75"/>
      <c r="R20" s="75"/>
      <c r="T20" s="7" t="str">
        <f t="shared" si="0"/>
        <v/>
      </c>
      <c r="U20" s="10" t="str">
        <f t="shared" si="1"/>
        <v xml:space="preserve">
</v>
      </c>
      <c r="V20" s="191">
        <f t="shared" si="5"/>
        <v>0.02</v>
      </c>
      <c r="W20" s="35">
        <f t="shared" si="2"/>
        <v>1</v>
      </c>
      <c r="X20" s="35" t="e">
        <f>(VLOOKUP(B20,コード表!$A$2:$B$32,2,FALSE)*100+DAY(K20))</f>
        <v>#N/A</v>
      </c>
      <c r="Y20" s="38" t="str">
        <f t="shared" si="3"/>
        <v/>
      </c>
      <c r="Z20" s="18" t="e">
        <f>(IF(Q20=9,0,100)+VLOOKUP(B20,コード表!$A$2:$B$32,2,FALSE))</f>
        <v>#N/A</v>
      </c>
      <c r="AA20" s="18" t="e">
        <f>(IF(R20=9,0,100)+VLOOKUP(B20,コード表!$A$2:$B$32,2,FALSE))</f>
        <v>#N/A</v>
      </c>
      <c r="AB20" s="18" t="e">
        <f>(IF(Q20=9,900,0)+VLOOKUP(B20,コード表!$A$2:$B$32,2,FALSE))</f>
        <v>#N/A</v>
      </c>
      <c r="AC20" s="18" t="e">
        <f>(IF(R20=9,900,0)+VLOOKUP(B20,コード表!$A$2:$B$32,2,FALSE))</f>
        <v>#N/A</v>
      </c>
      <c r="AD20" s="18" t="e">
        <f>(IF(OR(Q20=9,R20=9),90000,0)+(VLOOKUP(B20,コード表!$A$2:$B$32,2,FALSE))*100+DAY(M20))</f>
        <v>#N/A</v>
      </c>
      <c r="AE20" s="18">
        <f>COUNTIF(AD$1:AD20,AD20)</f>
        <v>19</v>
      </c>
      <c r="AF20" s="18">
        <f>COUNTIF(AA$1:AA20,AA20)</f>
        <v>19</v>
      </c>
      <c r="AG20" s="18" t="e">
        <f t="shared" si="4"/>
        <v>#N/A</v>
      </c>
      <c r="AH20" s="18">
        <f>COUNTIF(AG$1:AG20,AG20)</f>
        <v>19</v>
      </c>
    </row>
    <row r="21" spans="1:34" ht="27" customHeight="1">
      <c r="A21" s="18">
        <v>20</v>
      </c>
      <c r="B21" s="74"/>
      <c r="C21" s="79"/>
      <c r="D21" s="74"/>
      <c r="E21" s="74"/>
      <c r="F21" s="75"/>
      <c r="G21" s="76"/>
      <c r="H21" s="74"/>
      <c r="I21" s="74"/>
      <c r="J21" s="78"/>
      <c r="K21" s="76"/>
      <c r="M21" s="76"/>
      <c r="N21" s="74"/>
      <c r="O21" s="74"/>
      <c r="P21" s="74"/>
      <c r="Q21" s="75"/>
      <c r="R21" s="75"/>
      <c r="T21" s="7" t="str">
        <f t="shared" si="0"/>
        <v/>
      </c>
      <c r="U21" s="10" t="str">
        <f t="shared" si="1"/>
        <v xml:space="preserve">
</v>
      </c>
      <c r="V21" s="191">
        <f t="shared" si="5"/>
        <v>2.1000000000000001E-2</v>
      </c>
      <c r="W21" s="35">
        <f t="shared" si="2"/>
        <v>1</v>
      </c>
      <c r="X21" s="35" t="e">
        <f>(VLOOKUP(B21,コード表!$A$2:$B$32,2,FALSE)*100+DAY(K21))</f>
        <v>#N/A</v>
      </c>
      <c r="Y21" s="38" t="str">
        <f t="shared" si="3"/>
        <v/>
      </c>
      <c r="Z21" s="18" t="e">
        <f>(IF(Q21=9,0,100)+VLOOKUP(B21,コード表!$A$2:$B$32,2,FALSE))</f>
        <v>#N/A</v>
      </c>
      <c r="AA21" s="18" t="e">
        <f>(IF(R21=9,0,100)+VLOOKUP(B21,コード表!$A$2:$B$32,2,FALSE))</f>
        <v>#N/A</v>
      </c>
      <c r="AB21" s="18" t="e">
        <f>(IF(Q21=9,900,0)+VLOOKUP(B21,コード表!$A$2:$B$32,2,FALSE))</f>
        <v>#N/A</v>
      </c>
      <c r="AC21" s="18" t="e">
        <f>(IF(R21=9,900,0)+VLOOKUP(B21,コード表!$A$2:$B$32,2,FALSE))</f>
        <v>#N/A</v>
      </c>
      <c r="AD21" s="18" t="e">
        <f>(IF(OR(Q21=9,R21=9),90000,0)+(VLOOKUP(B21,コード表!$A$2:$B$32,2,FALSE))*100+DAY(M21))</f>
        <v>#N/A</v>
      </c>
      <c r="AE21" s="18">
        <f>COUNTIF(AD$1:AD21,AD21)</f>
        <v>20</v>
      </c>
      <c r="AF21" s="18">
        <f>COUNTIF(AA$1:AA21,AA21)</f>
        <v>20</v>
      </c>
      <c r="AG21" s="18" t="e">
        <f t="shared" si="4"/>
        <v>#N/A</v>
      </c>
      <c r="AH21" s="18">
        <f>COUNTIF(AG$1:AG21,AG21)</f>
        <v>20</v>
      </c>
    </row>
    <row r="22" spans="1:34" ht="27.75" customHeight="1">
      <c r="A22" s="18">
        <v>21</v>
      </c>
      <c r="B22" s="74"/>
      <c r="C22" s="79"/>
      <c r="D22" s="74"/>
      <c r="E22" s="74"/>
      <c r="F22" s="75"/>
      <c r="G22" s="76"/>
      <c r="H22" s="74"/>
      <c r="I22" s="74"/>
      <c r="J22" s="78"/>
      <c r="K22" s="76"/>
      <c r="M22" s="76"/>
      <c r="N22" s="74"/>
      <c r="O22" s="74"/>
      <c r="P22" s="74"/>
      <c r="Q22" s="75"/>
      <c r="R22" s="75"/>
      <c r="T22" s="7" t="str">
        <f t="shared" si="0"/>
        <v/>
      </c>
      <c r="U22" s="10" t="str">
        <f t="shared" si="1"/>
        <v xml:space="preserve">
</v>
      </c>
      <c r="V22" s="191">
        <f t="shared" si="5"/>
        <v>2.1999999999999999E-2</v>
      </c>
      <c r="W22" s="35">
        <f t="shared" si="2"/>
        <v>1</v>
      </c>
      <c r="X22" s="35" t="e">
        <f>(VLOOKUP(B22,コード表!$A$2:$B$32,2,FALSE)*100+DAY(K22))</f>
        <v>#N/A</v>
      </c>
      <c r="Y22" s="38" t="str">
        <f t="shared" si="3"/>
        <v/>
      </c>
      <c r="Z22" s="18" t="e">
        <f>(IF(Q22=9,0,100)+VLOOKUP(B22,コード表!$A$2:$B$32,2,FALSE))</f>
        <v>#N/A</v>
      </c>
      <c r="AA22" s="18" t="e">
        <f>(IF(R22=9,0,100)+VLOOKUP(B22,コード表!$A$2:$B$32,2,FALSE))</f>
        <v>#N/A</v>
      </c>
      <c r="AB22" s="18" t="e">
        <f>(IF(Q22=9,900,0)+VLOOKUP(B22,コード表!$A$2:$B$32,2,FALSE))</f>
        <v>#N/A</v>
      </c>
      <c r="AC22" s="18" t="e">
        <f>(IF(R22=9,900,0)+VLOOKUP(B22,コード表!$A$2:$B$32,2,FALSE))</f>
        <v>#N/A</v>
      </c>
      <c r="AD22" s="18" t="e">
        <f>(IF(OR(Q22=9,R22=9),90000,0)+(VLOOKUP(B22,コード表!$A$2:$B$32,2,FALSE))*100+DAY(M22))</f>
        <v>#N/A</v>
      </c>
      <c r="AE22" s="18">
        <f>COUNTIF(AD$1:AD22,AD22)</f>
        <v>21</v>
      </c>
      <c r="AF22" s="18">
        <f>COUNTIF(AA$1:AA22,AA22)</f>
        <v>21</v>
      </c>
      <c r="AG22" s="18" t="e">
        <f t="shared" si="4"/>
        <v>#N/A</v>
      </c>
      <c r="AH22" s="18">
        <f>COUNTIF(AG$1:AG22,AG22)</f>
        <v>21</v>
      </c>
    </row>
    <row r="23" spans="1:34" ht="27.75" customHeight="1">
      <c r="A23" s="18">
        <v>22</v>
      </c>
      <c r="B23" s="74"/>
      <c r="C23" s="79"/>
      <c r="D23" s="74"/>
      <c r="E23" s="74"/>
      <c r="F23" s="75"/>
      <c r="G23" s="76"/>
      <c r="H23" s="74"/>
      <c r="I23" s="74"/>
      <c r="J23" s="78"/>
      <c r="K23" s="76"/>
      <c r="M23" s="76"/>
      <c r="N23" s="74"/>
      <c r="O23" s="74"/>
      <c r="P23" s="74"/>
      <c r="Q23" s="75"/>
      <c r="R23" s="75"/>
      <c r="T23" s="7" t="str">
        <f t="shared" si="0"/>
        <v/>
      </c>
      <c r="U23" s="10" t="str">
        <f t="shared" si="1"/>
        <v xml:space="preserve">
</v>
      </c>
      <c r="V23" s="191">
        <f t="shared" si="5"/>
        <v>2.3E-2</v>
      </c>
      <c r="W23" s="35">
        <f t="shared" si="2"/>
        <v>1</v>
      </c>
      <c r="X23" s="35" t="e">
        <f>(VLOOKUP(B23,コード表!$A$2:$B$32,2,FALSE)*100+DAY(K23))</f>
        <v>#N/A</v>
      </c>
      <c r="Y23" s="38" t="str">
        <f t="shared" si="3"/>
        <v/>
      </c>
      <c r="Z23" s="18" t="e">
        <f>(IF(Q23=9,0,100)+VLOOKUP(B23,コード表!$A$2:$B$32,2,FALSE))</f>
        <v>#N/A</v>
      </c>
      <c r="AA23" s="18" t="e">
        <f>(IF(R23=9,0,100)+VLOOKUP(B23,コード表!$A$2:$B$32,2,FALSE))</f>
        <v>#N/A</v>
      </c>
      <c r="AB23" s="18" t="e">
        <f>(IF(Q23=9,900,0)+VLOOKUP(B23,コード表!$A$2:$B$32,2,FALSE))</f>
        <v>#N/A</v>
      </c>
      <c r="AC23" s="18" t="e">
        <f>(IF(R23=9,900,0)+VLOOKUP(B23,コード表!$A$2:$B$32,2,FALSE))</f>
        <v>#N/A</v>
      </c>
      <c r="AD23" s="18" t="e">
        <f>(IF(OR(Q23=9,R23=9),90000,0)+(VLOOKUP(B23,コード表!$A$2:$B$32,2,FALSE))*100+DAY(M23))</f>
        <v>#N/A</v>
      </c>
      <c r="AE23" s="18">
        <f>COUNTIF(AD$1:AD23,AD23)</f>
        <v>22</v>
      </c>
      <c r="AF23" s="18">
        <f>COUNTIF(AA$1:AA23,AA23)</f>
        <v>22</v>
      </c>
      <c r="AG23" s="18" t="e">
        <f t="shared" si="4"/>
        <v>#N/A</v>
      </c>
      <c r="AH23" s="18">
        <f>COUNTIF(AG$1:AG23,AG23)</f>
        <v>22</v>
      </c>
    </row>
    <row r="24" spans="1:34" ht="27.75" customHeight="1">
      <c r="A24" s="18">
        <v>23</v>
      </c>
      <c r="B24" s="74"/>
      <c r="C24" s="79"/>
      <c r="D24" s="74"/>
      <c r="E24" s="74"/>
      <c r="F24" s="75"/>
      <c r="G24" s="76"/>
      <c r="H24" s="74"/>
      <c r="I24" s="74"/>
      <c r="J24" s="78"/>
      <c r="K24" s="76"/>
      <c r="M24" s="76"/>
      <c r="N24" s="74"/>
      <c r="O24" s="74"/>
      <c r="P24" s="74"/>
      <c r="Q24" s="75"/>
      <c r="R24" s="75"/>
      <c r="T24" s="7" t="str">
        <f t="shared" si="0"/>
        <v/>
      </c>
      <c r="U24" s="10" t="str">
        <f t="shared" si="1"/>
        <v xml:space="preserve">
</v>
      </c>
      <c r="V24" s="191">
        <f t="shared" si="5"/>
        <v>2.4E-2</v>
      </c>
      <c r="W24" s="35">
        <f t="shared" si="2"/>
        <v>1</v>
      </c>
      <c r="X24" s="35" t="e">
        <f>(VLOOKUP(B24,コード表!$A$2:$B$32,2,FALSE)*100+DAY(K24))</f>
        <v>#N/A</v>
      </c>
      <c r="Y24" s="38" t="str">
        <f t="shared" si="3"/>
        <v/>
      </c>
      <c r="Z24" s="18" t="e">
        <f>(IF(Q24=9,0,100)+VLOOKUP(B24,コード表!$A$2:$B$32,2,FALSE))</f>
        <v>#N/A</v>
      </c>
      <c r="AA24" s="18" t="e">
        <f>(IF(R24=9,0,100)+VLOOKUP(B24,コード表!$A$2:$B$32,2,FALSE))</f>
        <v>#N/A</v>
      </c>
      <c r="AB24" s="18" t="e">
        <f>(IF(Q24=9,900,0)+VLOOKUP(B24,コード表!$A$2:$B$32,2,FALSE))</f>
        <v>#N/A</v>
      </c>
      <c r="AC24" s="18" t="e">
        <f>(IF(R24=9,900,0)+VLOOKUP(B24,コード表!$A$2:$B$32,2,FALSE))</f>
        <v>#N/A</v>
      </c>
      <c r="AD24" s="18" t="e">
        <f>(IF(OR(Q24=9,R24=9),90000,0)+(VLOOKUP(B24,コード表!$A$2:$B$32,2,FALSE))*100+DAY(M24))</f>
        <v>#N/A</v>
      </c>
      <c r="AE24" s="18">
        <f>COUNTIF(AD$1:AD24,AD24)</f>
        <v>23</v>
      </c>
      <c r="AF24" s="18">
        <f>COUNTIF(AA$1:AA24,AA24)</f>
        <v>23</v>
      </c>
      <c r="AG24" s="18" t="e">
        <f t="shared" si="4"/>
        <v>#N/A</v>
      </c>
      <c r="AH24" s="18">
        <f>COUNTIF(AG$1:AG24,AG24)</f>
        <v>23</v>
      </c>
    </row>
    <row r="25" spans="1:34" ht="27.75" customHeight="1">
      <c r="A25" s="18">
        <v>24</v>
      </c>
      <c r="B25" s="74"/>
      <c r="C25" s="79"/>
      <c r="D25" s="74"/>
      <c r="E25" s="74"/>
      <c r="F25" s="75"/>
      <c r="G25" s="76"/>
      <c r="H25" s="74"/>
      <c r="I25" s="74"/>
      <c r="J25" s="78"/>
      <c r="K25" s="76"/>
      <c r="M25" s="76"/>
      <c r="N25" s="74"/>
      <c r="O25" s="74"/>
      <c r="P25" s="74"/>
      <c r="Q25" s="75"/>
      <c r="R25" s="75"/>
      <c r="T25" s="7" t="str">
        <f t="shared" si="0"/>
        <v/>
      </c>
      <c r="U25" s="10" t="str">
        <f t="shared" si="1"/>
        <v xml:space="preserve">
</v>
      </c>
      <c r="V25" s="191">
        <f t="shared" si="5"/>
        <v>2.5000000000000001E-2</v>
      </c>
      <c r="W25" s="35">
        <f t="shared" si="2"/>
        <v>1</v>
      </c>
      <c r="X25" s="35" t="e">
        <f>(VLOOKUP(B25,コード表!$A$2:$B$32,2,FALSE)*100+DAY(K25))</f>
        <v>#N/A</v>
      </c>
      <c r="Y25" s="38" t="str">
        <f t="shared" si="3"/>
        <v/>
      </c>
      <c r="Z25" s="18" t="e">
        <f>(IF(Q25=9,0,100)+VLOOKUP(B25,コード表!$A$2:$B$32,2,FALSE))</f>
        <v>#N/A</v>
      </c>
      <c r="AA25" s="18" t="e">
        <f>(IF(R25=9,0,100)+VLOOKUP(B25,コード表!$A$2:$B$32,2,FALSE))</f>
        <v>#N/A</v>
      </c>
      <c r="AB25" s="18" t="e">
        <f>(IF(Q25=9,900,0)+VLOOKUP(B25,コード表!$A$2:$B$32,2,FALSE))</f>
        <v>#N/A</v>
      </c>
      <c r="AC25" s="18" t="e">
        <f>(IF(R25=9,900,0)+VLOOKUP(B25,コード表!$A$2:$B$32,2,FALSE))</f>
        <v>#N/A</v>
      </c>
      <c r="AD25" s="18" t="e">
        <f>(IF(OR(Q25=9,R25=9),90000,0)+(VLOOKUP(B25,コード表!$A$2:$B$32,2,FALSE))*100+DAY(M25))</f>
        <v>#N/A</v>
      </c>
      <c r="AE25" s="18">
        <f>COUNTIF(AD$1:AD25,AD25)</f>
        <v>24</v>
      </c>
      <c r="AF25" s="18">
        <f>COUNTIF(AA$1:AA25,AA25)</f>
        <v>24</v>
      </c>
      <c r="AG25" s="18" t="e">
        <f t="shared" si="4"/>
        <v>#N/A</v>
      </c>
      <c r="AH25" s="18">
        <f>COUNTIF(AG$1:AG25,AG25)</f>
        <v>24</v>
      </c>
    </row>
    <row r="26" spans="1:34" ht="27.75" customHeight="1">
      <c r="A26" s="18">
        <v>25</v>
      </c>
      <c r="B26" s="74"/>
      <c r="C26" s="79"/>
      <c r="D26" s="74"/>
      <c r="E26" s="74"/>
      <c r="F26" s="75"/>
      <c r="G26" s="76"/>
      <c r="H26" s="74"/>
      <c r="I26" s="74"/>
      <c r="J26" s="78"/>
      <c r="K26" s="76"/>
      <c r="M26" s="76"/>
      <c r="N26" s="74"/>
      <c r="O26" s="74"/>
      <c r="P26" s="74"/>
      <c r="Q26" s="75"/>
      <c r="R26" s="75"/>
      <c r="T26" s="7" t="str">
        <f t="shared" si="0"/>
        <v/>
      </c>
      <c r="U26" s="10" t="str">
        <f t="shared" si="1"/>
        <v xml:space="preserve">
</v>
      </c>
      <c r="V26" s="191">
        <f t="shared" si="5"/>
        <v>2.5999999999999999E-2</v>
      </c>
      <c r="W26" s="35">
        <f t="shared" si="2"/>
        <v>1</v>
      </c>
      <c r="X26" s="35" t="e">
        <f>(VLOOKUP(B26,コード表!$A$2:$B$32,2,FALSE)*100+DAY(K26))</f>
        <v>#N/A</v>
      </c>
      <c r="Y26" s="38" t="str">
        <f t="shared" si="3"/>
        <v/>
      </c>
      <c r="Z26" s="18" t="e">
        <f>(IF(Q26=9,0,100)+VLOOKUP(B26,コード表!$A$2:$B$32,2,FALSE))</f>
        <v>#N/A</v>
      </c>
      <c r="AA26" s="18" t="e">
        <f>(IF(R26=9,0,100)+VLOOKUP(B26,コード表!$A$2:$B$32,2,FALSE))</f>
        <v>#N/A</v>
      </c>
      <c r="AB26" s="18" t="e">
        <f>(IF(Q26=9,900,0)+VLOOKUP(B26,コード表!$A$2:$B$32,2,FALSE))</f>
        <v>#N/A</v>
      </c>
      <c r="AC26" s="18" t="e">
        <f>(IF(R26=9,900,0)+VLOOKUP(B26,コード表!$A$2:$B$32,2,FALSE))</f>
        <v>#N/A</v>
      </c>
      <c r="AD26" s="18" t="e">
        <f>(IF(OR(Q26=9,R26=9),90000,0)+(VLOOKUP(B26,コード表!$A$2:$B$32,2,FALSE))*100+DAY(M26))</f>
        <v>#N/A</v>
      </c>
      <c r="AE26" s="18">
        <f>COUNTIF(AD$1:AD26,AD26)</f>
        <v>25</v>
      </c>
      <c r="AF26" s="18">
        <f>COUNTIF(AA$1:AA26,AA26)</f>
        <v>25</v>
      </c>
      <c r="AG26" s="18" t="e">
        <f t="shared" si="4"/>
        <v>#N/A</v>
      </c>
      <c r="AH26" s="18">
        <f>COUNTIF(AG$1:AG26,AG26)</f>
        <v>25</v>
      </c>
    </row>
    <row r="27" spans="1:34" ht="27.75" customHeight="1">
      <c r="A27" s="18">
        <v>26</v>
      </c>
      <c r="B27" s="74"/>
      <c r="C27" s="79"/>
      <c r="D27" s="74"/>
      <c r="E27" s="74"/>
      <c r="F27" s="75"/>
      <c r="G27" s="76"/>
      <c r="H27" s="74"/>
      <c r="I27" s="74"/>
      <c r="J27" s="78"/>
      <c r="K27" s="76"/>
      <c r="M27" s="76"/>
      <c r="N27" s="74"/>
      <c r="O27" s="74"/>
      <c r="P27" s="74"/>
      <c r="Q27" s="75"/>
      <c r="R27" s="75"/>
      <c r="T27" s="7" t="str">
        <f t="shared" si="0"/>
        <v/>
      </c>
      <c r="U27" s="10" t="str">
        <f t="shared" si="1"/>
        <v xml:space="preserve">
</v>
      </c>
      <c r="V27" s="191">
        <f t="shared" si="5"/>
        <v>2.7E-2</v>
      </c>
      <c r="W27" s="35">
        <f t="shared" si="2"/>
        <v>1</v>
      </c>
      <c r="X27" s="35" t="e">
        <f>(VLOOKUP(B27,コード表!$A$2:$B$32,2,FALSE)*100+DAY(K27))</f>
        <v>#N/A</v>
      </c>
      <c r="Y27" s="38" t="str">
        <f t="shared" si="3"/>
        <v/>
      </c>
      <c r="Z27" s="18" t="e">
        <f>(IF(Q27=9,0,100)+VLOOKUP(B27,コード表!$A$2:$B$32,2,FALSE))</f>
        <v>#N/A</v>
      </c>
      <c r="AA27" s="18" t="e">
        <f>(IF(R27=9,0,100)+VLOOKUP(B27,コード表!$A$2:$B$32,2,FALSE))</f>
        <v>#N/A</v>
      </c>
      <c r="AB27" s="18" t="e">
        <f>(IF(Q27=9,900,0)+VLOOKUP(B27,コード表!$A$2:$B$32,2,FALSE))</f>
        <v>#N/A</v>
      </c>
      <c r="AC27" s="18" t="e">
        <f>(IF(R27=9,900,0)+VLOOKUP(B27,コード表!$A$2:$B$32,2,FALSE))</f>
        <v>#N/A</v>
      </c>
      <c r="AD27" s="18" t="e">
        <f>(IF(OR(Q27=9,R27=9),90000,0)+(VLOOKUP(B27,コード表!$A$2:$B$32,2,FALSE))*100+DAY(M27))</f>
        <v>#N/A</v>
      </c>
      <c r="AE27" s="18">
        <f>COUNTIF(AD$1:AD27,AD27)</f>
        <v>26</v>
      </c>
      <c r="AF27" s="18">
        <f>COUNTIF(AA$1:AA27,AA27)</f>
        <v>26</v>
      </c>
      <c r="AG27" s="18" t="e">
        <f t="shared" si="4"/>
        <v>#N/A</v>
      </c>
      <c r="AH27" s="18">
        <f>COUNTIF(AG$1:AG27,AG27)</f>
        <v>26</v>
      </c>
    </row>
    <row r="28" spans="1:34" ht="27.75" customHeight="1">
      <c r="A28" s="18">
        <v>27</v>
      </c>
      <c r="B28" s="74"/>
      <c r="C28" s="79"/>
      <c r="D28" s="74"/>
      <c r="E28" s="74"/>
      <c r="F28" s="75"/>
      <c r="G28" s="76"/>
      <c r="H28" s="74"/>
      <c r="I28" s="74"/>
      <c r="J28" s="78"/>
      <c r="K28" s="76"/>
      <c r="M28" s="76"/>
      <c r="N28" s="74"/>
      <c r="O28" s="74"/>
      <c r="P28" s="74"/>
      <c r="Q28" s="75"/>
      <c r="R28" s="75"/>
      <c r="T28" s="7" t="str">
        <f t="shared" si="0"/>
        <v/>
      </c>
      <c r="U28" s="10" t="str">
        <f t="shared" si="1"/>
        <v xml:space="preserve">
</v>
      </c>
      <c r="V28" s="191">
        <f t="shared" si="5"/>
        <v>2.8000000000000001E-2</v>
      </c>
      <c r="W28" s="35">
        <f t="shared" si="2"/>
        <v>1</v>
      </c>
      <c r="X28" s="35" t="e">
        <f>(VLOOKUP(B28,コード表!$A$2:$B$32,2,FALSE)*100+DAY(K28))</f>
        <v>#N/A</v>
      </c>
      <c r="Y28" s="38" t="str">
        <f t="shared" si="3"/>
        <v/>
      </c>
      <c r="Z28" s="18" t="e">
        <f>(IF(Q28=9,0,100)+VLOOKUP(B28,コード表!$A$2:$B$32,2,FALSE))</f>
        <v>#N/A</v>
      </c>
      <c r="AA28" s="18" t="e">
        <f>(IF(R28=9,0,100)+VLOOKUP(B28,コード表!$A$2:$B$32,2,FALSE))</f>
        <v>#N/A</v>
      </c>
      <c r="AB28" s="18" t="e">
        <f>(IF(Q28=9,900,0)+VLOOKUP(B28,コード表!$A$2:$B$32,2,FALSE))</f>
        <v>#N/A</v>
      </c>
      <c r="AC28" s="18" t="e">
        <f>(IF(R28=9,900,0)+VLOOKUP(B28,コード表!$A$2:$B$32,2,FALSE))</f>
        <v>#N/A</v>
      </c>
      <c r="AD28" s="18" t="e">
        <f>(IF(OR(Q28=9,R28=9),90000,0)+(VLOOKUP(B28,コード表!$A$2:$B$32,2,FALSE))*100+DAY(M28))</f>
        <v>#N/A</v>
      </c>
      <c r="AE28" s="18">
        <f>COUNTIF(AD$1:AD28,AD28)</f>
        <v>27</v>
      </c>
      <c r="AF28" s="18">
        <f>COUNTIF(AA$1:AA28,AA28)</f>
        <v>27</v>
      </c>
      <c r="AG28" s="18" t="e">
        <f t="shared" si="4"/>
        <v>#N/A</v>
      </c>
      <c r="AH28" s="18">
        <f>COUNTIF(AG$1:AG28,AG28)</f>
        <v>27</v>
      </c>
    </row>
    <row r="29" spans="1:34" ht="27.75" customHeight="1">
      <c r="A29" s="18">
        <v>28</v>
      </c>
      <c r="B29" s="74"/>
      <c r="C29" s="79"/>
      <c r="D29" s="74"/>
      <c r="E29" s="74"/>
      <c r="F29" s="75"/>
      <c r="G29" s="76"/>
      <c r="H29" s="74"/>
      <c r="I29" s="74"/>
      <c r="J29" s="78"/>
      <c r="K29" s="76"/>
      <c r="M29" s="76"/>
      <c r="N29" s="74"/>
      <c r="O29" s="74"/>
      <c r="P29" s="74"/>
      <c r="Q29" s="75"/>
      <c r="R29" s="75"/>
      <c r="T29" s="7" t="str">
        <f t="shared" si="0"/>
        <v/>
      </c>
      <c r="U29" s="10" t="str">
        <f t="shared" si="1"/>
        <v xml:space="preserve">
</v>
      </c>
      <c r="V29" s="191">
        <f t="shared" si="5"/>
        <v>2.9000000000000001E-2</v>
      </c>
      <c r="W29" s="35">
        <f t="shared" si="2"/>
        <v>1</v>
      </c>
      <c r="X29" s="35" t="e">
        <f>(VLOOKUP(B29,コード表!$A$2:$B$32,2,FALSE)*100+DAY(K29))</f>
        <v>#N/A</v>
      </c>
      <c r="Y29" s="38" t="str">
        <f t="shared" si="3"/>
        <v/>
      </c>
      <c r="Z29" s="18" t="e">
        <f>(IF(Q29=9,0,100)+VLOOKUP(B29,コード表!$A$2:$B$32,2,FALSE))</f>
        <v>#N/A</v>
      </c>
      <c r="AA29" s="18" t="e">
        <f>(IF(R29=9,0,100)+VLOOKUP(B29,コード表!$A$2:$B$32,2,FALSE))</f>
        <v>#N/A</v>
      </c>
      <c r="AB29" s="18" t="e">
        <f>(IF(Q29=9,900,0)+VLOOKUP(B29,コード表!$A$2:$B$32,2,FALSE))</f>
        <v>#N/A</v>
      </c>
      <c r="AC29" s="18" t="e">
        <f>(IF(R29=9,900,0)+VLOOKUP(B29,コード表!$A$2:$B$32,2,FALSE))</f>
        <v>#N/A</v>
      </c>
      <c r="AD29" s="18" t="e">
        <f>(IF(OR(Q29=9,R29=9),90000,0)+(VLOOKUP(B29,コード表!$A$2:$B$32,2,FALSE))*100+DAY(M29))</f>
        <v>#N/A</v>
      </c>
      <c r="AE29" s="18">
        <f>COUNTIF(AD$1:AD29,AD29)</f>
        <v>28</v>
      </c>
      <c r="AF29" s="18">
        <f>COUNTIF(AA$1:AA29,AA29)</f>
        <v>28</v>
      </c>
      <c r="AG29" s="18" t="e">
        <f t="shared" si="4"/>
        <v>#N/A</v>
      </c>
      <c r="AH29" s="18">
        <f>COUNTIF(AG$1:AG29,AG29)</f>
        <v>28</v>
      </c>
    </row>
    <row r="30" spans="1:34" ht="27.75" customHeight="1">
      <c r="A30" s="18">
        <v>29</v>
      </c>
      <c r="B30" s="74"/>
      <c r="C30" s="79"/>
      <c r="D30" s="74"/>
      <c r="E30" s="74"/>
      <c r="F30" s="75"/>
      <c r="G30" s="76"/>
      <c r="H30" s="74"/>
      <c r="I30" s="74"/>
      <c r="J30" s="78"/>
      <c r="K30" s="76"/>
      <c r="M30" s="76"/>
      <c r="N30" s="74"/>
      <c r="O30" s="74"/>
      <c r="P30" s="74"/>
      <c r="Q30" s="75"/>
      <c r="R30" s="75"/>
      <c r="T30" s="7" t="str">
        <f t="shared" si="0"/>
        <v/>
      </c>
      <c r="U30" s="10" t="str">
        <f t="shared" si="1"/>
        <v xml:space="preserve">
</v>
      </c>
      <c r="V30" s="191">
        <f t="shared" si="5"/>
        <v>0.03</v>
      </c>
      <c r="W30" s="35">
        <f t="shared" si="2"/>
        <v>1</v>
      </c>
      <c r="X30" s="35" t="e">
        <f>(VLOOKUP(B30,コード表!$A$2:$B$32,2,FALSE)*100+DAY(K30))</f>
        <v>#N/A</v>
      </c>
      <c r="Y30" s="38" t="str">
        <f t="shared" si="3"/>
        <v/>
      </c>
      <c r="Z30" s="18" t="e">
        <f>(IF(Q30=9,0,100)+VLOOKUP(B30,コード表!$A$2:$B$32,2,FALSE))</f>
        <v>#N/A</v>
      </c>
      <c r="AA30" s="18" t="e">
        <f>(IF(R30=9,0,100)+VLOOKUP(B30,コード表!$A$2:$B$32,2,FALSE))</f>
        <v>#N/A</v>
      </c>
      <c r="AB30" s="18" t="e">
        <f>(IF(Q30=9,900,0)+VLOOKUP(B30,コード表!$A$2:$B$32,2,FALSE))</f>
        <v>#N/A</v>
      </c>
      <c r="AC30" s="18" t="e">
        <f>(IF(R30=9,900,0)+VLOOKUP(B30,コード表!$A$2:$B$32,2,FALSE))</f>
        <v>#N/A</v>
      </c>
      <c r="AD30" s="18" t="e">
        <f>(IF(OR(Q30=9,R30=9),90000,0)+(VLOOKUP(B30,コード表!$A$2:$B$32,2,FALSE))*100+DAY(M30))</f>
        <v>#N/A</v>
      </c>
      <c r="AE30" s="18">
        <f>COUNTIF(AD$1:AD30,AD30)</f>
        <v>29</v>
      </c>
      <c r="AF30" s="18">
        <f>COUNTIF(AA$1:AA30,AA30)</f>
        <v>29</v>
      </c>
      <c r="AG30" s="18" t="e">
        <f t="shared" si="4"/>
        <v>#N/A</v>
      </c>
      <c r="AH30" s="18">
        <f>COUNTIF(AG$1:AG30,AG30)</f>
        <v>29</v>
      </c>
    </row>
    <row r="31" spans="1:34" ht="27.75" customHeight="1">
      <c r="A31" s="18">
        <v>30</v>
      </c>
      <c r="B31" s="74"/>
      <c r="C31" s="79"/>
      <c r="D31" s="74"/>
      <c r="E31" s="74"/>
      <c r="F31" s="75"/>
      <c r="G31" s="76"/>
      <c r="H31" s="74"/>
      <c r="I31" s="74"/>
      <c r="J31" s="78"/>
      <c r="K31" s="76"/>
      <c r="M31" s="76"/>
      <c r="N31" s="74"/>
      <c r="O31" s="74"/>
      <c r="P31" s="74"/>
      <c r="Q31" s="75"/>
      <c r="R31" s="75"/>
      <c r="T31" s="7" t="str">
        <f t="shared" si="0"/>
        <v/>
      </c>
      <c r="U31" s="10" t="str">
        <f t="shared" si="1"/>
        <v xml:space="preserve">
</v>
      </c>
      <c r="V31" s="191">
        <f t="shared" si="5"/>
        <v>3.1E-2</v>
      </c>
      <c r="W31" s="35">
        <f t="shared" si="2"/>
        <v>1</v>
      </c>
      <c r="X31" s="35" t="e">
        <f>(VLOOKUP(B31,コード表!$A$2:$B$32,2,FALSE)*100+DAY(K31))</f>
        <v>#N/A</v>
      </c>
      <c r="Y31" s="38" t="str">
        <f t="shared" si="3"/>
        <v/>
      </c>
      <c r="Z31" s="18" t="e">
        <f>(IF(Q31=9,0,100)+VLOOKUP(B31,コード表!$A$2:$B$32,2,FALSE))</f>
        <v>#N/A</v>
      </c>
      <c r="AA31" s="18" t="e">
        <f>(IF(R31=9,0,100)+VLOOKUP(B31,コード表!$A$2:$B$32,2,FALSE))</f>
        <v>#N/A</v>
      </c>
      <c r="AB31" s="18" t="e">
        <f>(IF(Q31=9,900,0)+VLOOKUP(B31,コード表!$A$2:$B$32,2,FALSE))</f>
        <v>#N/A</v>
      </c>
      <c r="AC31" s="18" t="e">
        <f>(IF(R31=9,900,0)+VLOOKUP(B31,コード表!$A$2:$B$32,2,FALSE))</f>
        <v>#N/A</v>
      </c>
      <c r="AD31" s="18" t="e">
        <f>(IF(OR(Q31=9,R31=9),90000,0)+(VLOOKUP(B31,コード表!$A$2:$B$32,2,FALSE))*100+DAY(M31))</f>
        <v>#N/A</v>
      </c>
      <c r="AE31" s="18">
        <f>COUNTIF(AD$1:AD31,AD31)</f>
        <v>30</v>
      </c>
      <c r="AF31" s="18">
        <f>COUNTIF(AA$1:AA31,AA31)</f>
        <v>30</v>
      </c>
      <c r="AG31" s="18" t="e">
        <f t="shared" si="4"/>
        <v>#N/A</v>
      </c>
      <c r="AH31" s="18">
        <f>COUNTIF(AG$1:AG31,AG31)</f>
        <v>30</v>
      </c>
    </row>
    <row r="32" spans="1:34" ht="27" customHeight="1">
      <c r="A32" s="18">
        <v>31</v>
      </c>
      <c r="B32" s="74"/>
      <c r="C32" s="79"/>
      <c r="D32" s="74"/>
      <c r="E32" s="74"/>
      <c r="F32" s="75"/>
      <c r="G32" s="76"/>
      <c r="H32" s="74"/>
      <c r="I32" s="74"/>
      <c r="J32" s="78"/>
      <c r="K32" s="76"/>
      <c r="M32" s="76"/>
      <c r="N32" s="74"/>
      <c r="O32" s="74"/>
      <c r="P32" s="74"/>
      <c r="Q32" s="75"/>
      <c r="R32" s="75"/>
      <c r="T32" s="7" t="str">
        <f t="shared" si="0"/>
        <v/>
      </c>
      <c r="U32" s="10" t="str">
        <f t="shared" si="1"/>
        <v xml:space="preserve">
</v>
      </c>
      <c r="V32" s="191">
        <f t="shared" si="5"/>
        <v>3.2000000000000001E-2</v>
      </c>
      <c r="W32" s="35">
        <f t="shared" si="2"/>
        <v>1</v>
      </c>
      <c r="X32" s="35" t="e">
        <f>(VLOOKUP(B32,コード表!$A$2:$B$32,2,FALSE)*100+DAY(K32))</f>
        <v>#N/A</v>
      </c>
      <c r="Y32" s="38" t="str">
        <f t="shared" si="3"/>
        <v/>
      </c>
      <c r="Z32" s="18" t="e">
        <f>(IF(Q32=9,0,100)+VLOOKUP(B32,コード表!$A$2:$B$32,2,FALSE))</f>
        <v>#N/A</v>
      </c>
      <c r="AA32" s="18" t="e">
        <f>(IF(R32=9,0,100)+VLOOKUP(B32,コード表!$A$2:$B$32,2,FALSE))</f>
        <v>#N/A</v>
      </c>
      <c r="AB32" s="18" t="e">
        <f>(IF(Q32=9,900,0)+VLOOKUP(B32,コード表!$A$2:$B$32,2,FALSE))</f>
        <v>#N/A</v>
      </c>
      <c r="AC32" s="18" t="e">
        <f>(IF(R32=9,900,0)+VLOOKUP(B32,コード表!$A$2:$B$32,2,FALSE))</f>
        <v>#N/A</v>
      </c>
      <c r="AD32" s="18" t="e">
        <f>(IF(OR(Q32=9,R32=9),90000,0)+(VLOOKUP(B32,コード表!$A$2:$B$32,2,FALSE))*100+DAY(M32))</f>
        <v>#N/A</v>
      </c>
      <c r="AE32" s="18">
        <f>COUNTIF(AD$1:AD32,AD32)</f>
        <v>31</v>
      </c>
      <c r="AF32" s="18">
        <f>COUNTIF(AA$1:AA32,AA32)</f>
        <v>31</v>
      </c>
      <c r="AG32" s="18" t="e">
        <f t="shared" si="4"/>
        <v>#N/A</v>
      </c>
      <c r="AH32" s="18">
        <f>COUNTIF(AG$1:AG32,AG32)</f>
        <v>31</v>
      </c>
    </row>
    <row r="33" spans="1:34" ht="27" customHeight="1">
      <c r="A33" s="18">
        <v>32</v>
      </c>
      <c r="B33" s="74"/>
      <c r="C33" s="79"/>
      <c r="D33" s="74"/>
      <c r="E33" s="74"/>
      <c r="F33" s="75"/>
      <c r="G33" s="76"/>
      <c r="H33" s="74"/>
      <c r="I33" s="74"/>
      <c r="J33" s="78"/>
      <c r="K33" s="76"/>
      <c r="M33" s="76"/>
      <c r="N33" s="74"/>
      <c r="O33" s="74"/>
      <c r="P33" s="74"/>
      <c r="Q33" s="75"/>
      <c r="R33" s="75"/>
      <c r="T33" s="7" t="str">
        <f t="shared" si="0"/>
        <v/>
      </c>
      <c r="U33" s="10" t="str">
        <f t="shared" si="1"/>
        <v xml:space="preserve">
</v>
      </c>
      <c r="V33" s="191">
        <f t="shared" si="5"/>
        <v>3.3000000000000002E-2</v>
      </c>
      <c r="W33" s="35">
        <f t="shared" si="2"/>
        <v>1</v>
      </c>
      <c r="X33" s="35" t="e">
        <f>(VLOOKUP(B33,コード表!$A$2:$B$32,2,FALSE)*100+DAY(K33))</f>
        <v>#N/A</v>
      </c>
      <c r="Y33" s="38" t="str">
        <f t="shared" si="3"/>
        <v/>
      </c>
      <c r="Z33" s="18" t="e">
        <f>(IF(Q33=9,0,100)+VLOOKUP(B33,コード表!$A$2:$B$32,2,FALSE))</f>
        <v>#N/A</v>
      </c>
      <c r="AA33" s="18" t="e">
        <f>(IF(R33=9,0,100)+VLOOKUP(B33,コード表!$A$2:$B$32,2,FALSE))</f>
        <v>#N/A</v>
      </c>
      <c r="AB33" s="18" t="e">
        <f>(IF(Q33=9,900,0)+VLOOKUP(B33,コード表!$A$2:$B$32,2,FALSE))</f>
        <v>#N/A</v>
      </c>
      <c r="AC33" s="18" t="e">
        <f>(IF(R33=9,900,0)+VLOOKUP(B33,コード表!$A$2:$B$32,2,FALSE))</f>
        <v>#N/A</v>
      </c>
      <c r="AD33" s="18" t="e">
        <f>(IF(OR(Q33=9,R33=9),90000,0)+(VLOOKUP(B33,コード表!$A$2:$B$32,2,FALSE))*100+DAY(M33))</f>
        <v>#N/A</v>
      </c>
      <c r="AE33" s="18">
        <f>COUNTIF(AD$1:AD33,AD33)</f>
        <v>32</v>
      </c>
      <c r="AF33" s="18">
        <f>COUNTIF(AA$1:AA33,AA33)</f>
        <v>32</v>
      </c>
      <c r="AG33" s="18" t="e">
        <f t="shared" si="4"/>
        <v>#N/A</v>
      </c>
      <c r="AH33" s="18">
        <f>COUNTIF(AG$1:AG33,AG33)</f>
        <v>32</v>
      </c>
    </row>
    <row r="34" spans="1:34" ht="27">
      <c r="A34" s="18">
        <v>33</v>
      </c>
      <c r="B34" s="74"/>
      <c r="C34" s="79"/>
      <c r="D34" s="74"/>
      <c r="E34" s="74"/>
      <c r="F34" s="75"/>
      <c r="G34" s="76"/>
      <c r="H34" s="74"/>
      <c r="I34" s="74"/>
      <c r="J34" s="78"/>
      <c r="K34" s="76"/>
      <c r="M34" s="76"/>
      <c r="N34" s="74"/>
      <c r="O34" s="74"/>
      <c r="P34" s="74"/>
      <c r="Q34" s="75"/>
      <c r="R34" s="75"/>
      <c r="T34" s="7" t="str">
        <f t="shared" ref="T34:T65" si="6">CONCATENATE(B34,C34)</f>
        <v/>
      </c>
      <c r="U34" s="10" t="str">
        <f t="shared" ref="U34:U65" si="7">E34&amp;CHAR(10)&amp;D34</f>
        <v xml:space="preserve">
</v>
      </c>
      <c r="V34" s="191">
        <f t="shared" si="5"/>
        <v>3.4000000000000002E-2</v>
      </c>
      <c r="W34" s="35">
        <f t="shared" ref="W34:W65" si="8">COUNTIFS($B$2:$B$161,B34,$K$2:$K$161,K34,$V$2:$V$161,"&lt;"&amp;V34)+1</f>
        <v>1</v>
      </c>
      <c r="X34" s="35" t="e">
        <f>(VLOOKUP(B34,コード表!$A$2:$B$32,2,FALSE)*100+DAY(K34))</f>
        <v>#N/A</v>
      </c>
      <c r="Y34" s="38" t="str">
        <f t="shared" ref="Y34:Y65" si="9">IF(J34="","",(TEXT(J34,"aaa")))</f>
        <v/>
      </c>
      <c r="Z34" s="18" t="e">
        <f>(IF(Q34=9,0,100)+VLOOKUP(B34,コード表!$A$2:$B$32,2,FALSE))</f>
        <v>#N/A</v>
      </c>
      <c r="AA34" s="18" t="e">
        <f>(IF(R34=9,0,100)+VLOOKUP(B34,コード表!$A$2:$B$32,2,FALSE))</f>
        <v>#N/A</v>
      </c>
      <c r="AB34" s="18" t="e">
        <f>(IF(Q34=9,900,0)+VLOOKUP(B34,コード表!$A$2:$B$32,2,FALSE))</f>
        <v>#N/A</v>
      </c>
      <c r="AC34" s="18" t="e">
        <f>(IF(R34=9,900,0)+VLOOKUP(B34,コード表!$A$2:$B$32,2,FALSE))</f>
        <v>#N/A</v>
      </c>
      <c r="AD34" s="18" t="e">
        <f>(IF(OR(Q34=9,R34=9),90000,0)+(VLOOKUP(B34,コード表!$A$2:$B$32,2,FALSE))*100+DAY(M34))</f>
        <v>#N/A</v>
      </c>
      <c r="AE34" s="18">
        <f>COUNTIF(AD$1:AD34,AD34)</f>
        <v>33</v>
      </c>
      <c r="AF34" s="18">
        <f>COUNTIF(AA$1:AA34,AA34)</f>
        <v>33</v>
      </c>
      <c r="AG34" s="18" t="e">
        <f t="shared" ref="AG34:AG65" si="10">IF(OR(Z34&gt;100,AA34&gt;100),1,0)</f>
        <v>#N/A</v>
      </c>
      <c r="AH34" s="18">
        <f>COUNTIF(AG$1:AG34,AG34)</f>
        <v>33</v>
      </c>
    </row>
    <row r="35" spans="1:34" ht="27">
      <c r="A35" s="18">
        <v>34</v>
      </c>
      <c r="B35" s="74"/>
      <c r="C35" s="79"/>
      <c r="D35" s="74"/>
      <c r="E35" s="74"/>
      <c r="F35" s="75"/>
      <c r="G35" s="76"/>
      <c r="H35" s="74"/>
      <c r="I35" s="74"/>
      <c r="J35" s="78"/>
      <c r="K35" s="76"/>
      <c r="M35" s="76"/>
      <c r="N35" s="74"/>
      <c r="O35" s="74"/>
      <c r="P35" s="74"/>
      <c r="Q35" s="75"/>
      <c r="R35" s="75"/>
      <c r="T35" s="7" t="str">
        <f t="shared" si="6"/>
        <v/>
      </c>
      <c r="U35" s="10" t="str">
        <f t="shared" si="7"/>
        <v xml:space="preserve">
</v>
      </c>
      <c r="V35" s="191">
        <f t="shared" ref="V35:V66" si="11">K35+ROW()/1000</f>
        <v>3.5000000000000003E-2</v>
      </c>
      <c r="W35" s="35">
        <f t="shared" si="8"/>
        <v>1</v>
      </c>
      <c r="X35" s="35" t="e">
        <f>(VLOOKUP(B35,コード表!$A$2:$B$32,2,FALSE)*100+DAY(K35))</f>
        <v>#N/A</v>
      </c>
      <c r="Y35" s="38" t="str">
        <f t="shared" si="9"/>
        <v/>
      </c>
      <c r="Z35" s="18" t="e">
        <f>(IF(Q35=9,0,100)+VLOOKUP(B35,コード表!$A$2:$B$32,2,FALSE))</f>
        <v>#N/A</v>
      </c>
      <c r="AA35" s="18" t="e">
        <f>(IF(R35=9,0,100)+VLOOKUP(B35,コード表!$A$2:$B$32,2,FALSE))</f>
        <v>#N/A</v>
      </c>
      <c r="AB35" s="18" t="e">
        <f>(IF(Q35=9,900,0)+VLOOKUP(B35,コード表!$A$2:$B$32,2,FALSE))</f>
        <v>#N/A</v>
      </c>
      <c r="AC35" s="18" t="e">
        <f>(IF(R35=9,900,0)+VLOOKUP(B35,コード表!$A$2:$B$32,2,FALSE))</f>
        <v>#N/A</v>
      </c>
      <c r="AD35" s="18" t="e">
        <f>(IF(OR(Q35=9,R35=9),90000,0)+(VLOOKUP(B35,コード表!$A$2:$B$32,2,FALSE))*100+DAY(M35))</f>
        <v>#N/A</v>
      </c>
      <c r="AE35" s="18">
        <f>COUNTIF(AD$1:AD35,AD35)</f>
        <v>34</v>
      </c>
      <c r="AF35" s="18">
        <f>COUNTIF(AA$1:AA35,AA35)</f>
        <v>34</v>
      </c>
      <c r="AG35" s="18" t="e">
        <f t="shared" si="10"/>
        <v>#N/A</v>
      </c>
      <c r="AH35" s="18">
        <f>COUNTIF(AG$1:AG35,AG35)</f>
        <v>34</v>
      </c>
    </row>
    <row r="36" spans="1:34" ht="27">
      <c r="A36" s="18">
        <v>35</v>
      </c>
      <c r="B36" s="74"/>
      <c r="C36" s="79"/>
      <c r="D36" s="74"/>
      <c r="E36" s="74"/>
      <c r="F36" s="75"/>
      <c r="G36" s="76"/>
      <c r="H36" s="74"/>
      <c r="I36" s="74"/>
      <c r="J36" s="78"/>
      <c r="K36" s="76"/>
      <c r="M36" s="76"/>
      <c r="N36" s="74"/>
      <c r="O36" s="74"/>
      <c r="P36" s="74"/>
      <c r="Q36" s="75"/>
      <c r="R36" s="75"/>
      <c r="T36" s="7" t="str">
        <f t="shared" si="6"/>
        <v/>
      </c>
      <c r="U36" s="10" t="str">
        <f t="shared" si="7"/>
        <v xml:space="preserve">
</v>
      </c>
      <c r="V36" s="191">
        <f t="shared" si="11"/>
        <v>3.5999999999999997E-2</v>
      </c>
      <c r="W36" s="35">
        <f t="shared" si="8"/>
        <v>1</v>
      </c>
      <c r="X36" s="35" t="e">
        <f>(VLOOKUP(B36,コード表!$A$2:$B$32,2,FALSE)*100+DAY(K36))</f>
        <v>#N/A</v>
      </c>
      <c r="Y36" s="38" t="str">
        <f t="shared" si="9"/>
        <v/>
      </c>
      <c r="Z36" s="18" t="e">
        <f>(IF(Q36=9,0,100)+VLOOKUP(B36,コード表!$A$2:$B$32,2,FALSE))</f>
        <v>#N/A</v>
      </c>
      <c r="AA36" s="18" t="e">
        <f>(IF(R36=9,0,100)+VLOOKUP(B36,コード表!$A$2:$B$32,2,FALSE))</f>
        <v>#N/A</v>
      </c>
      <c r="AB36" s="18" t="e">
        <f>(IF(Q36=9,900,0)+VLOOKUP(B36,コード表!$A$2:$B$32,2,FALSE))</f>
        <v>#N/A</v>
      </c>
      <c r="AC36" s="18" t="e">
        <f>(IF(R36=9,900,0)+VLOOKUP(B36,コード表!$A$2:$B$32,2,FALSE))</f>
        <v>#N/A</v>
      </c>
      <c r="AD36" s="18" t="e">
        <f>(IF(OR(Q36=9,R36=9),90000,0)+(VLOOKUP(B36,コード表!$A$2:$B$32,2,FALSE))*100+DAY(M36))</f>
        <v>#N/A</v>
      </c>
      <c r="AE36" s="18">
        <f>COUNTIF(AD$1:AD36,AD36)</f>
        <v>35</v>
      </c>
      <c r="AF36" s="18">
        <f>COUNTIF(AA$1:AA36,AA36)</f>
        <v>35</v>
      </c>
      <c r="AG36" s="18" t="e">
        <f t="shared" si="10"/>
        <v>#N/A</v>
      </c>
      <c r="AH36" s="18">
        <f>COUNTIF(AG$1:AG36,AG36)</f>
        <v>35</v>
      </c>
    </row>
    <row r="37" spans="1:34" ht="27">
      <c r="A37" s="18">
        <v>36</v>
      </c>
      <c r="B37" s="74"/>
      <c r="C37" s="79"/>
      <c r="D37" s="74"/>
      <c r="E37" s="74"/>
      <c r="F37" s="75"/>
      <c r="G37" s="76"/>
      <c r="H37" s="74"/>
      <c r="I37" s="74"/>
      <c r="J37" s="78"/>
      <c r="K37" s="76"/>
      <c r="M37" s="76"/>
      <c r="N37" s="74"/>
      <c r="O37" s="74"/>
      <c r="P37" s="74"/>
      <c r="Q37" s="75"/>
      <c r="R37" s="75"/>
      <c r="T37" s="7" t="str">
        <f t="shared" si="6"/>
        <v/>
      </c>
      <c r="U37" s="10" t="str">
        <f t="shared" si="7"/>
        <v xml:space="preserve">
</v>
      </c>
      <c r="V37" s="191">
        <f t="shared" si="11"/>
        <v>3.6999999999999998E-2</v>
      </c>
      <c r="W37" s="35">
        <f t="shared" si="8"/>
        <v>1</v>
      </c>
      <c r="X37" s="35" t="e">
        <f>(VLOOKUP(B37,コード表!$A$2:$B$32,2,FALSE)*100+DAY(K37))</f>
        <v>#N/A</v>
      </c>
      <c r="Y37" s="38" t="str">
        <f t="shared" si="9"/>
        <v/>
      </c>
      <c r="Z37" s="18" t="e">
        <f>(IF(Q37=9,0,100)+VLOOKUP(B37,コード表!$A$2:$B$32,2,FALSE))</f>
        <v>#N/A</v>
      </c>
      <c r="AA37" s="18" t="e">
        <f>(IF(R37=9,0,100)+VLOOKUP(B37,コード表!$A$2:$B$32,2,FALSE))</f>
        <v>#N/A</v>
      </c>
      <c r="AB37" s="18" t="e">
        <f>(IF(Q37=9,900,0)+VLOOKUP(B37,コード表!$A$2:$B$32,2,FALSE))</f>
        <v>#N/A</v>
      </c>
      <c r="AC37" s="18" t="e">
        <f>(IF(R37=9,900,0)+VLOOKUP(B37,コード表!$A$2:$B$32,2,FALSE))</f>
        <v>#N/A</v>
      </c>
      <c r="AD37" s="18" t="e">
        <f>(IF(OR(Q37=9,R37=9),90000,0)+(VLOOKUP(B37,コード表!$A$2:$B$32,2,FALSE))*100+DAY(M37))</f>
        <v>#N/A</v>
      </c>
      <c r="AE37" s="18">
        <f>COUNTIF(AD$1:AD37,AD37)</f>
        <v>36</v>
      </c>
      <c r="AF37" s="18">
        <f>COUNTIF(AA$1:AA37,AA37)</f>
        <v>36</v>
      </c>
      <c r="AG37" s="18" t="e">
        <f t="shared" si="10"/>
        <v>#N/A</v>
      </c>
      <c r="AH37" s="18">
        <f>COUNTIF(AG$1:AG37,AG37)</f>
        <v>36</v>
      </c>
    </row>
    <row r="38" spans="1:34" ht="27">
      <c r="A38" s="18">
        <v>37</v>
      </c>
      <c r="B38" s="74"/>
      <c r="C38" s="79"/>
      <c r="D38" s="74"/>
      <c r="E38" s="74"/>
      <c r="F38" s="75"/>
      <c r="G38" s="76"/>
      <c r="H38" s="74"/>
      <c r="I38" s="74"/>
      <c r="J38" s="78"/>
      <c r="K38" s="76"/>
      <c r="M38" s="76"/>
      <c r="N38" s="74"/>
      <c r="O38" s="74"/>
      <c r="P38" s="74"/>
      <c r="Q38" s="75"/>
      <c r="R38" s="75"/>
      <c r="T38" s="7" t="str">
        <f t="shared" si="6"/>
        <v/>
      </c>
      <c r="U38" s="10" t="str">
        <f t="shared" si="7"/>
        <v xml:space="preserve">
</v>
      </c>
      <c r="V38" s="191">
        <f t="shared" si="11"/>
        <v>3.7999999999999999E-2</v>
      </c>
      <c r="W38" s="35">
        <f t="shared" si="8"/>
        <v>1</v>
      </c>
      <c r="X38" s="35" t="e">
        <f>(VLOOKUP(B38,コード表!$A$2:$B$32,2,FALSE)*100+DAY(K38))</f>
        <v>#N/A</v>
      </c>
      <c r="Y38" s="38" t="str">
        <f t="shared" si="9"/>
        <v/>
      </c>
      <c r="Z38" s="18" t="e">
        <f>(IF(Q38=9,0,100)+VLOOKUP(B38,コード表!$A$2:$B$32,2,FALSE))</f>
        <v>#N/A</v>
      </c>
      <c r="AA38" s="18" t="e">
        <f>(IF(R38=9,0,100)+VLOOKUP(B38,コード表!$A$2:$B$32,2,FALSE))</f>
        <v>#N/A</v>
      </c>
      <c r="AB38" s="18" t="e">
        <f>(IF(Q38=9,900,0)+VLOOKUP(B38,コード表!$A$2:$B$32,2,FALSE))</f>
        <v>#N/A</v>
      </c>
      <c r="AC38" s="18" t="e">
        <f>(IF(R38=9,900,0)+VLOOKUP(B38,コード表!$A$2:$B$32,2,FALSE))</f>
        <v>#N/A</v>
      </c>
      <c r="AD38" s="18" t="e">
        <f>(IF(OR(Q38=9,R38=9),90000,0)+(VLOOKUP(B38,コード表!$A$2:$B$32,2,FALSE))*100+DAY(M38))</f>
        <v>#N/A</v>
      </c>
      <c r="AE38" s="18">
        <f>COUNTIF(AD$1:AD38,AD38)</f>
        <v>37</v>
      </c>
      <c r="AF38" s="18">
        <f>COUNTIF(AA$1:AA38,AA38)</f>
        <v>37</v>
      </c>
      <c r="AG38" s="18" t="e">
        <f t="shared" si="10"/>
        <v>#N/A</v>
      </c>
      <c r="AH38" s="18">
        <f>COUNTIF(AG$1:AG38,AG38)</f>
        <v>37</v>
      </c>
    </row>
    <row r="39" spans="1:34" ht="27">
      <c r="A39" s="18">
        <v>38</v>
      </c>
      <c r="B39" s="74"/>
      <c r="C39" s="79"/>
      <c r="D39" s="74"/>
      <c r="E39" s="74"/>
      <c r="F39" s="75"/>
      <c r="G39" s="76"/>
      <c r="H39" s="74"/>
      <c r="I39" s="74"/>
      <c r="J39" s="78"/>
      <c r="K39" s="76"/>
      <c r="M39" s="76"/>
      <c r="N39" s="74"/>
      <c r="O39" s="74"/>
      <c r="P39" s="74"/>
      <c r="Q39" s="75"/>
      <c r="R39" s="75"/>
      <c r="T39" s="7" t="str">
        <f t="shared" si="6"/>
        <v/>
      </c>
      <c r="U39" s="10" t="str">
        <f t="shared" si="7"/>
        <v xml:space="preserve">
</v>
      </c>
      <c r="V39" s="191">
        <f t="shared" si="11"/>
        <v>3.9E-2</v>
      </c>
      <c r="W39" s="35">
        <f t="shared" si="8"/>
        <v>1</v>
      </c>
      <c r="X39" s="35" t="e">
        <f>(VLOOKUP(B39,コード表!$A$2:$B$32,2,FALSE)*100+DAY(K39))</f>
        <v>#N/A</v>
      </c>
      <c r="Y39" s="38" t="str">
        <f t="shared" si="9"/>
        <v/>
      </c>
      <c r="Z39" s="18" t="e">
        <f>(IF(Q39=9,0,100)+VLOOKUP(B39,コード表!$A$2:$B$32,2,FALSE))</f>
        <v>#N/A</v>
      </c>
      <c r="AA39" s="18" t="e">
        <f>(IF(R39=9,0,100)+VLOOKUP(B39,コード表!$A$2:$B$32,2,FALSE))</f>
        <v>#N/A</v>
      </c>
      <c r="AB39" s="18" t="e">
        <f>(IF(Q39=9,900,0)+VLOOKUP(B39,コード表!$A$2:$B$32,2,FALSE))</f>
        <v>#N/A</v>
      </c>
      <c r="AC39" s="18" t="e">
        <f>(IF(R39=9,900,0)+VLOOKUP(B39,コード表!$A$2:$B$32,2,FALSE))</f>
        <v>#N/A</v>
      </c>
      <c r="AD39" s="18" t="e">
        <f>(IF(OR(Q39=9,R39=9),90000,0)+(VLOOKUP(B39,コード表!$A$2:$B$32,2,FALSE))*100+DAY(M39))</f>
        <v>#N/A</v>
      </c>
      <c r="AE39" s="18">
        <f>COUNTIF(AD$1:AD39,AD39)</f>
        <v>38</v>
      </c>
      <c r="AF39" s="18">
        <f>COUNTIF(AA$1:AA39,AA39)</f>
        <v>38</v>
      </c>
      <c r="AG39" s="18" t="e">
        <f t="shared" si="10"/>
        <v>#N/A</v>
      </c>
      <c r="AH39" s="18">
        <f>COUNTIF(AG$1:AG39,AG39)</f>
        <v>38</v>
      </c>
    </row>
    <row r="40" spans="1:34" ht="27">
      <c r="A40" s="18">
        <v>39</v>
      </c>
      <c r="B40" s="74"/>
      <c r="C40" s="79"/>
      <c r="D40" s="74"/>
      <c r="E40" s="74"/>
      <c r="F40" s="75"/>
      <c r="G40" s="76"/>
      <c r="H40" s="74"/>
      <c r="I40" s="74"/>
      <c r="J40" s="78"/>
      <c r="K40" s="76"/>
      <c r="M40" s="76"/>
      <c r="N40" s="74"/>
      <c r="O40" s="74"/>
      <c r="P40" s="74"/>
      <c r="Q40" s="75"/>
      <c r="R40" s="75"/>
      <c r="T40" s="7" t="str">
        <f t="shared" si="6"/>
        <v/>
      </c>
      <c r="U40" s="10" t="str">
        <f t="shared" si="7"/>
        <v xml:space="preserve">
</v>
      </c>
      <c r="V40" s="191">
        <f t="shared" si="11"/>
        <v>0.04</v>
      </c>
      <c r="W40" s="35">
        <f t="shared" si="8"/>
        <v>1</v>
      </c>
      <c r="X40" s="35" t="e">
        <f>(VLOOKUP(B40,コード表!$A$2:$B$32,2,FALSE)*100+DAY(K40))</f>
        <v>#N/A</v>
      </c>
      <c r="Y40" s="38" t="str">
        <f t="shared" si="9"/>
        <v/>
      </c>
      <c r="Z40" s="18" t="e">
        <f>(IF(Q40=9,0,100)+VLOOKUP(B40,コード表!$A$2:$B$32,2,FALSE))</f>
        <v>#N/A</v>
      </c>
      <c r="AA40" s="18" t="e">
        <f>(IF(R40=9,0,100)+VLOOKUP(B40,コード表!$A$2:$B$32,2,FALSE))</f>
        <v>#N/A</v>
      </c>
      <c r="AB40" s="18" t="e">
        <f>(IF(Q40=9,900,0)+VLOOKUP(B40,コード表!$A$2:$B$32,2,FALSE))</f>
        <v>#N/A</v>
      </c>
      <c r="AC40" s="18" t="e">
        <f>(IF(R40=9,900,0)+VLOOKUP(B40,コード表!$A$2:$B$32,2,FALSE))</f>
        <v>#N/A</v>
      </c>
      <c r="AD40" s="18" t="e">
        <f>(IF(OR(Q40=9,R40=9),90000,0)+(VLOOKUP(B40,コード表!$A$2:$B$32,2,FALSE))*100+DAY(M40))</f>
        <v>#N/A</v>
      </c>
      <c r="AE40" s="18">
        <f>COUNTIF(AD$1:AD40,AD40)</f>
        <v>39</v>
      </c>
      <c r="AF40" s="18">
        <f>COUNTIF(AA$1:AA40,AA40)</f>
        <v>39</v>
      </c>
      <c r="AG40" s="18" t="e">
        <f t="shared" si="10"/>
        <v>#N/A</v>
      </c>
      <c r="AH40" s="18">
        <f>COUNTIF(AG$1:AG40,AG40)</f>
        <v>39</v>
      </c>
    </row>
    <row r="41" spans="1:34" ht="27">
      <c r="A41" s="18">
        <v>40</v>
      </c>
      <c r="B41" s="74"/>
      <c r="C41" s="79"/>
      <c r="D41" s="74"/>
      <c r="E41" s="74"/>
      <c r="F41" s="75"/>
      <c r="G41" s="76"/>
      <c r="H41" s="74"/>
      <c r="I41" s="74"/>
      <c r="J41" s="78"/>
      <c r="K41" s="76"/>
      <c r="M41" s="76"/>
      <c r="N41" s="74"/>
      <c r="O41" s="74"/>
      <c r="P41" s="74"/>
      <c r="Q41" s="75"/>
      <c r="R41" s="75"/>
      <c r="T41" s="7" t="str">
        <f t="shared" si="6"/>
        <v/>
      </c>
      <c r="U41" s="10" t="str">
        <f t="shared" si="7"/>
        <v xml:space="preserve">
</v>
      </c>
      <c r="V41" s="191">
        <f t="shared" si="11"/>
        <v>4.1000000000000002E-2</v>
      </c>
      <c r="W41" s="35">
        <f t="shared" si="8"/>
        <v>1</v>
      </c>
      <c r="X41" s="35" t="e">
        <f>(VLOOKUP(B41,コード表!$A$2:$B$32,2,FALSE)*100+DAY(K41))</f>
        <v>#N/A</v>
      </c>
      <c r="Y41" s="38" t="str">
        <f t="shared" si="9"/>
        <v/>
      </c>
      <c r="Z41" s="18" t="e">
        <f>(IF(Q41=9,0,100)+VLOOKUP(B41,コード表!$A$2:$B$32,2,FALSE))</f>
        <v>#N/A</v>
      </c>
      <c r="AA41" s="18" t="e">
        <f>(IF(R41=9,0,100)+VLOOKUP(B41,コード表!$A$2:$B$32,2,FALSE))</f>
        <v>#N/A</v>
      </c>
      <c r="AB41" s="18" t="e">
        <f>(IF(Q41=9,900,0)+VLOOKUP(B41,コード表!$A$2:$B$32,2,FALSE))</f>
        <v>#N/A</v>
      </c>
      <c r="AC41" s="18" t="e">
        <f>(IF(R41=9,900,0)+VLOOKUP(B41,コード表!$A$2:$B$32,2,FALSE))</f>
        <v>#N/A</v>
      </c>
      <c r="AD41" s="18" t="e">
        <f>(IF(OR(Q41=9,R41=9),90000,0)+(VLOOKUP(B41,コード表!$A$2:$B$32,2,FALSE))*100+DAY(M41))</f>
        <v>#N/A</v>
      </c>
      <c r="AE41" s="18">
        <f>COUNTIF(AD$1:AD41,AD41)</f>
        <v>40</v>
      </c>
      <c r="AF41" s="18">
        <f>COUNTIF(AA$1:AA41,AA41)</f>
        <v>40</v>
      </c>
      <c r="AG41" s="18" t="e">
        <f t="shared" si="10"/>
        <v>#N/A</v>
      </c>
      <c r="AH41" s="18">
        <f>COUNTIF(AG$1:AG41,AG41)</f>
        <v>40</v>
      </c>
    </row>
    <row r="42" spans="1:34" ht="27">
      <c r="A42" s="18">
        <v>41</v>
      </c>
      <c r="B42" s="74"/>
      <c r="C42" s="79"/>
      <c r="D42" s="74"/>
      <c r="E42" s="74"/>
      <c r="F42" s="75"/>
      <c r="G42" s="76"/>
      <c r="H42" s="74"/>
      <c r="I42" s="74"/>
      <c r="J42" s="78"/>
      <c r="K42" s="76"/>
      <c r="M42" s="76"/>
      <c r="N42" s="74"/>
      <c r="O42" s="74"/>
      <c r="P42" s="74"/>
      <c r="Q42" s="75"/>
      <c r="R42" s="75"/>
      <c r="T42" s="7" t="str">
        <f t="shared" si="6"/>
        <v/>
      </c>
      <c r="U42" s="10" t="str">
        <f t="shared" si="7"/>
        <v xml:space="preserve">
</v>
      </c>
      <c r="V42" s="191">
        <f t="shared" si="11"/>
        <v>4.2000000000000003E-2</v>
      </c>
      <c r="W42" s="35">
        <f t="shared" si="8"/>
        <v>1</v>
      </c>
      <c r="X42" s="35" t="e">
        <f>(VLOOKUP(B42,コード表!$A$2:$B$32,2,FALSE)*100+DAY(K42))</f>
        <v>#N/A</v>
      </c>
      <c r="Y42" s="38" t="str">
        <f t="shared" si="9"/>
        <v/>
      </c>
      <c r="Z42" s="18" t="e">
        <f>(IF(Q42=9,0,100)+VLOOKUP(B42,コード表!$A$2:$B$32,2,FALSE))</f>
        <v>#N/A</v>
      </c>
      <c r="AA42" s="18" t="e">
        <f>(IF(R42=9,0,100)+VLOOKUP(B42,コード表!$A$2:$B$32,2,FALSE))</f>
        <v>#N/A</v>
      </c>
      <c r="AB42" s="18" t="e">
        <f>(IF(Q42=9,900,0)+VLOOKUP(B42,コード表!$A$2:$B$32,2,FALSE))</f>
        <v>#N/A</v>
      </c>
      <c r="AC42" s="18" t="e">
        <f>(IF(R42=9,900,0)+VLOOKUP(B42,コード表!$A$2:$B$32,2,FALSE))</f>
        <v>#N/A</v>
      </c>
      <c r="AD42" s="18" t="e">
        <f>(IF(OR(Q42=9,R42=9),90000,0)+(VLOOKUP(B42,コード表!$A$2:$B$32,2,FALSE))*100+DAY(M42))</f>
        <v>#N/A</v>
      </c>
      <c r="AE42" s="18">
        <f>COUNTIF(AD$1:AD42,AD42)</f>
        <v>41</v>
      </c>
      <c r="AF42" s="18">
        <f>COUNTIF(AA$1:AA42,AA42)</f>
        <v>41</v>
      </c>
      <c r="AG42" s="18" t="e">
        <f t="shared" si="10"/>
        <v>#N/A</v>
      </c>
      <c r="AH42" s="18">
        <f>COUNTIF(AG$1:AG42,AG42)</f>
        <v>41</v>
      </c>
    </row>
    <row r="43" spans="1:34" ht="27">
      <c r="A43" s="18">
        <v>42</v>
      </c>
      <c r="B43" s="74"/>
      <c r="C43" s="79"/>
      <c r="D43" s="74"/>
      <c r="E43" s="74"/>
      <c r="F43" s="75"/>
      <c r="G43" s="76"/>
      <c r="H43" s="74"/>
      <c r="I43" s="74"/>
      <c r="J43" s="78"/>
      <c r="K43" s="76"/>
      <c r="M43" s="76"/>
      <c r="N43" s="74"/>
      <c r="O43" s="74"/>
      <c r="P43" s="74"/>
      <c r="Q43" s="75"/>
      <c r="R43" s="75"/>
      <c r="T43" s="7" t="str">
        <f t="shared" si="6"/>
        <v/>
      </c>
      <c r="U43" s="10" t="str">
        <f t="shared" si="7"/>
        <v xml:space="preserve">
</v>
      </c>
      <c r="V43" s="191">
        <f t="shared" si="11"/>
        <v>4.2999999999999997E-2</v>
      </c>
      <c r="W43" s="35">
        <f t="shared" si="8"/>
        <v>1</v>
      </c>
      <c r="X43" s="35" t="e">
        <f>(VLOOKUP(B43,コード表!$A$2:$B$32,2,FALSE)*100+DAY(K43))</f>
        <v>#N/A</v>
      </c>
      <c r="Y43" s="38" t="str">
        <f t="shared" si="9"/>
        <v/>
      </c>
      <c r="Z43" s="18" t="e">
        <f>(IF(Q43=9,0,100)+VLOOKUP(B43,コード表!$A$2:$B$32,2,FALSE))</f>
        <v>#N/A</v>
      </c>
      <c r="AA43" s="18" t="e">
        <f>(IF(R43=9,0,100)+VLOOKUP(B43,コード表!$A$2:$B$32,2,FALSE))</f>
        <v>#N/A</v>
      </c>
      <c r="AB43" s="18" t="e">
        <f>(IF(Q43=9,900,0)+VLOOKUP(B43,コード表!$A$2:$B$32,2,FALSE))</f>
        <v>#N/A</v>
      </c>
      <c r="AC43" s="18" t="e">
        <f>(IF(R43=9,900,0)+VLOOKUP(B43,コード表!$A$2:$B$32,2,FALSE))</f>
        <v>#N/A</v>
      </c>
      <c r="AD43" s="18" t="e">
        <f>(IF(OR(Q43=9,R43=9),90000,0)+(VLOOKUP(B43,コード表!$A$2:$B$32,2,FALSE))*100+DAY(M43))</f>
        <v>#N/A</v>
      </c>
      <c r="AE43" s="18">
        <f>COUNTIF(AD$1:AD43,AD43)</f>
        <v>42</v>
      </c>
      <c r="AF43" s="18">
        <f>COUNTIF(AA$1:AA43,AA43)</f>
        <v>42</v>
      </c>
      <c r="AG43" s="18" t="e">
        <f t="shared" si="10"/>
        <v>#N/A</v>
      </c>
      <c r="AH43" s="18">
        <f>COUNTIF(AG$1:AG43,AG43)</f>
        <v>42</v>
      </c>
    </row>
    <row r="44" spans="1:34" ht="27">
      <c r="A44" s="18">
        <v>43</v>
      </c>
      <c r="B44" s="74"/>
      <c r="C44" s="79"/>
      <c r="D44" s="74"/>
      <c r="E44" s="74"/>
      <c r="F44" s="75"/>
      <c r="G44" s="76"/>
      <c r="H44" s="74"/>
      <c r="I44" s="74"/>
      <c r="J44" s="78"/>
      <c r="K44" s="76"/>
      <c r="M44" s="76"/>
      <c r="N44" s="74"/>
      <c r="O44" s="74"/>
      <c r="P44" s="74"/>
      <c r="Q44" s="75"/>
      <c r="R44" s="75"/>
      <c r="T44" s="7" t="str">
        <f t="shared" si="6"/>
        <v/>
      </c>
      <c r="U44" s="10" t="str">
        <f t="shared" si="7"/>
        <v xml:space="preserve">
</v>
      </c>
      <c r="V44" s="191">
        <f t="shared" si="11"/>
        <v>4.3999999999999997E-2</v>
      </c>
      <c r="W44" s="35">
        <f t="shared" si="8"/>
        <v>1</v>
      </c>
      <c r="X44" s="35" t="e">
        <f>(VLOOKUP(B44,コード表!$A$2:$B$32,2,FALSE)*100+DAY(K44))</f>
        <v>#N/A</v>
      </c>
      <c r="Y44" s="38" t="str">
        <f t="shared" si="9"/>
        <v/>
      </c>
      <c r="Z44" s="18" t="e">
        <f>(IF(Q44=9,0,100)+VLOOKUP(B44,コード表!$A$2:$B$32,2,FALSE))</f>
        <v>#N/A</v>
      </c>
      <c r="AA44" s="18" t="e">
        <f>(IF(R44=9,0,100)+VLOOKUP(B44,コード表!$A$2:$B$32,2,FALSE))</f>
        <v>#N/A</v>
      </c>
      <c r="AB44" s="18" t="e">
        <f>(IF(Q44=9,900,0)+VLOOKUP(B44,コード表!$A$2:$B$32,2,FALSE))</f>
        <v>#N/A</v>
      </c>
      <c r="AC44" s="18" t="e">
        <f>(IF(R44=9,900,0)+VLOOKUP(B44,コード表!$A$2:$B$32,2,FALSE))</f>
        <v>#N/A</v>
      </c>
      <c r="AD44" s="18" t="e">
        <f>(IF(OR(Q44=9,R44=9),90000,0)+(VLOOKUP(B44,コード表!$A$2:$B$32,2,FALSE))*100+DAY(M44))</f>
        <v>#N/A</v>
      </c>
      <c r="AE44" s="18">
        <f>COUNTIF(AD$1:AD44,AD44)</f>
        <v>43</v>
      </c>
      <c r="AF44" s="18">
        <f>COUNTIF(AA$1:AA44,AA44)</f>
        <v>43</v>
      </c>
      <c r="AG44" s="18" t="e">
        <f t="shared" si="10"/>
        <v>#N/A</v>
      </c>
      <c r="AH44" s="18">
        <f>COUNTIF(AG$1:AG44,AG44)</f>
        <v>43</v>
      </c>
    </row>
    <row r="45" spans="1:34" ht="27">
      <c r="A45" s="18">
        <v>44</v>
      </c>
      <c r="B45" s="74"/>
      <c r="C45" s="79"/>
      <c r="D45" s="74"/>
      <c r="E45" s="74"/>
      <c r="F45" s="75"/>
      <c r="G45" s="76"/>
      <c r="H45" s="74"/>
      <c r="I45" s="74"/>
      <c r="J45" s="78"/>
      <c r="K45" s="76"/>
      <c r="M45" s="76"/>
      <c r="N45" s="74"/>
      <c r="O45" s="74"/>
      <c r="P45" s="74"/>
      <c r="Q45" s="75"/>
      <c r="R45" s="75"/>
      <c r="T45" s="7" t="str">
        <f t="shared" si="6"/>
        <v/>
      </c>
      <c r="U45" s="10" t="str">
        <f t="shared" si="7"/>
        <v xml:space="preserve">
</v>
      </c>
      <c r="V45" s="191">
        <f t="shared" si="11"/>
        <v>4.4999999999999998E-2</v>
      </c>
      <c r="W45" s="35">
        <f t="shared" si="8"/>
        <v>1</v>
      </c>
      <c r="X45" s="35" t="e">
        <f>(VLOOKUP(B45,コード表!$A$2:$B$32,2,FALSE)*100+DAY(K45))</f>
        <v>#N/A</v>
      </c>
      <c r="Y45" s="38" t="str">
        <f t="shared" si="9"/>
        <v/>
      </c>
      <c r="Z45" s="18" t="e">
        <f>(IF(Q45=9,0,100)+VLOOKUP(B45,コード表!$A$2:$B$32,2,FALSE))</f>
        <v>#N/A</v>
      </c>
      <c r="AA45" s="18" t="e">
        <f>(IF(R45=9,0,100)+VLOOKUP(B45,コード表!$A$2:$B$32,2,FALSE))</f>
        <v>#N/A</v>
      </c>
      <c r="AB45" s="18" t="e">
        <f>(IF(Q45=9,900,0)+VLOOKUP(B45,コード表!$A$2:$B$32,2,FALSE))</f>
        <v>#N/A</v>
      </c>
      <c r="AC45" s="18" t="e">
        <f>(IF(R45=9,900,0)+VLOOKUP(B45,コード表!$A$2:$B$32,2,FALSE))</f>
        <v>#N/A</v>
      </c>
      <c r="AD45" s="18" t="e">
        <f>(IF(OR(Q45=9,R45=9),90000,0)+(VLOOKUP(B45,コード表!$A$2:$B$32,2,FALSE))*100+DAY(M45))</f>
        <v>#N/A</v>
      </c>
      <c r="AE45" s="18">
        <f>COUNTIF(AD$1:AD45,AD45)</f>
        <v>44</v>
      </c>
      <c r="AF45" s="18">
        <f>COUNTIF(AA$1:AA45,AA45)</f>
        <v>44</v>
      </c>
      <c r="AG45" s="18" t="e">
        <f t="shared" si="10"/>
        <v>#N/A</v>
      </c>
      <c r="AH45" s="18">
        <f>COUNTIF(AG$1:AG45,AG45)</f>
        <v>44</v>
      </c>
    </row>
    <row r="46" spans="1:34" ht="27">
      <c r="A46" s="18">
        <v>45</v>
      </c>
      <c r="B46" s="74"/>
      <c r="C46" s="79"/>
      <c r="D46" s="74"/>
      <c r="E46" s="74"/>
      <c r="F46" s="75"/>
      <c r="G46" s="76"/>
      <c r="H46" s="74"/>
      <c r="I46" s="74"/>
      <c r="J46" s="78"/>
      <c r="K46" s="76"/>
      <c r="M46" s="76"/>
      <c r="N46" s="74"/>
      <c r="O46" s="74"/>
      <c r="P46" s="74"/>
      <c r="Q46" s="75"/>
      <c r="R46" s="75"/>
      <c r="T46" s="7" t="str">
        <f t="shared" si="6"/>
        <v/>
      </c>
      <c r="U46" s="10" t="str">
        <f t="shared" si="7"/>
        <v xml:space="preserve">
</v>
      </c>
      <c r="V46" s="191">
        <f t="shared" si="11"/>
        <v>4.5999999999999999E-2</v>
      </c>
      <c r="W46" s="35">
        <f t="shared" si="8"/>
        <v>1</v>
      </c>
      <c r="X46" s="35" t="e">
        <f>(VLOOKUP(B46,コード表!$A$2:$B$32,2,FALSE)*100+DAY(K46))</f>
        <v>#N/A</v>
      </c>
      <c r="Y46" s="38" t="str">
        <f t="shared" si="9"/>
        <v/>
      </c>
      <c r="Z46" s="18" t="e">
        <f>(IF(Q46=9,0,100)+VLOOKUP(B46,コード表!$A$2:$B$32,2,FALSE))</f>
        <v>#N/A</v>
      </c>
      <c r="AA46" s="18" t="e">
        <f>(IF(R46=9,0,100)+VLOOKUP(B46,コード表!$A$2:$B$32,2,FALSE))</f>
        <v>#N/A</v>
      </c>
      <c r="AB46" s="18" t="e">
        <f>(IF(Q46=9,900,0)+VLOOKUP(B46,コード表!$A$2:$B$32,2,FALSE))</f>
        <v>#N/A</v>
      </c>
      <c r="AC46" s="18" t="e">
        <f>(IF(R46=9,900,0)+VLOOKUP(B46,コード表!$A$2:$B$32,2,FALSE))</f>
        <v>#N/A</v>
      </c>
      <c r="AD46" s="18" t="e">
        <f>(IF(OR(Q46=9,R46=9),90000,0)+(VLOOKUP(B46,コード表!$A$2:$B$32,2,FALSE))*100+DAY(M46))</f>
        <v>#N/A</v>
      </c>
      <c r="AE46" s="18">
        <f>COUNTIF(AD$1:AD46,AD46)</f>
        <v>45</v>
      </c>
      <c r="AF46" s="18">
        <f>COUNTIF(AA$1:AA46,AA46)</f>
        <v>45</v>
      </c>
      <c r="AG46" s="18" t="e">
        <f t="shared" si="10"/>
        <v>#N/A</v>
      </c>
      <c r="AH46" s="18">
        <f>COUNTIF(AG$1:AG46,AG46)</f>
        <v>45</v>
      </c>
    </row>
    <row r="47" spans="1:34" ht="27">
      <c r="A47" s="18">
        <v>46</v>
      </c>
      <c r="B47" s="74"/>
      <c r="C47" s="79"/>
      <c r="D47" s="74"/>
      <c r="E47" s="74"/>
      <c r="F47" s="75"/>
      <c r="G47" s="76"/>
      <c r="H47" s="74"/>
      <c r="I47" s="74"/>
      <c r="J47" s="78"/>
      <c r="K47" s="76"/>
      <c r="M47" s="76"/>
      <c r="N47" s="74"/>
      <c r="O47" s="74"/>
      <c r="P47" s="74"/>
      <c r="Q47" s="75"/>
      <c r="R47" s="75"/>
      <c r="T47" s="7" t="str">
        <f t="shared" si="6"/>
        <v/>
      </c>
      <c r="U47" s="10" t="str">
        <f t="shared" si="7"/>
        <v xml:space="preserve">
</v>
      </c>
      <c r="V47" s="191">
        <f t="shared" si="11"/>
        <v>4.7E-2</v>
      </c>
      <c r="W47" s="35">
        <f t="shared" si="8"/>
        <v>1</v>
      </c>
      <c r="X47" s="35" t="e">
        <f>(VLOOKUP(B47,コード表!$A$2:$B$32,2,FALSE)*100+DAY(K47))</f>
        <v>#N/A</v>
      </c>
      <c r="Y47" s="38" t="str">
        <f t="shared" si="9"/>
        <v/>
      </c>
      <c r="Z47" s="18" t="e">
        <f>(IF(Q47=9,0,100)+VLOOKUP(B47,コード表!$A$2:$B$32,2,FALSE))</f>
        <v>#N/A</v>
      </c>
      <c r="AA47" s="18" t="e">
        <f>(IF(R47=9,0,100)+VLOOKUP(B47,コード表!$A$2:$B$32,2,FALSE))</f>
        <v>#N/A</v>
      </c>
      <c r="AB47" s="18" t="e">
        <f>(IF(Q47=9,900,0)+VLOOKUP(B47,コード表!$A$2:$B$32,2,FALSE))</f>
        <v>#N/A</v>
      </c>
      <c r="AC47" s="18" t="e">
        <f>(IF(R47=9,900,0)+VLOOKUP(B47,コード表!$A$2:$B$32,2,FALSE))</f>
        <v>#N/A</v>
      </c>
      <c r="AD47" s="18" t="e">
        <f>(IF(OR(Q47=9,R47=9),90000,0)+(VLOOKUP(B47,コード表!$A$2:$B$32,2,FALSE))*100+DAY(M47))</f>
        <v>#N/A</v>
      </c>
      <c r="AE47" s="18">
        <f>COUNTIF(AD$1:AD47,AD47)</f>
        <v>46</v>
      </c>
      <c r="AF47" s="18">
        <f>COUNTIF(AA$1:AA47,AA47)</f>
        <v>46</v>
      </c>
      <c r="AG47" s="18" t="e">
        <f t="shared" si="10"/>
        <v>#N/A</v>
      </c>
      <c r="AH47" s="18">
        <f>COUNTIF(AG$1:AG47,AG47)</f>
        <v>46</v>
      </c>
    </row>
    <row r="48" spans="1:34" ht="27">
      <c r="A48" s="18">
        <v>47</v>
      </c>
      <c r="B48" s="74"/>
      <c r="C48" s="79"/>
      <c r="D48" s="74"/>
      <c r="E48" s="74"/>
      <c r="F48" s="75"/>
      <c r="G48" s="76"/>
      <c r="H48" s="74"/>
      <c r="I48" s="74"/>
      <c r="J48" s="78"/>
      <c r="K48" s="76"/>
      <c r="M48" s="76"/>
      <c r="N48" s="74"/>
      <c r="O48" s="74"/>
      <c r="P48" s="74"/>
      <c r="Q48" s="75"/>
      <c r="R48" s="75"/>
      <c r="T48" s="7" t="str">
        <f t="shared" si="6"/>
        <v/>
      </c>
      <c r="U48" s="10" t="str">
        <f t="shared" si="7"/>
        <v xml:space="preserve">
</v>
      </c>
      <c r="V48" s="191">
        <f t="shared" si="11"/>
        <v>4.8000000000000001E-2</v>
      </c>
      <c r="W48" s="35">
        <f t="shared" si="8"/>
        <v>1</v>
      </c>
      <c r="X48" s="35" t="e">
        <f>(VLOOKUP(B48,コード表!$A$2:$B$32,2,FALSE)*100+DAY(K48))</f>
        <v>#N/A</v>
      </c>
      <c r="Y48" s="38" t="str">
        <f t="shared" si="9"/>
        <v/>
      </c>
      <c r="Z48" s="18" t="e">
        <f>(IF(Q48=9,0,100)+VLOOKUP(B48,コード表!$A$2:$B$32,2,FALSE))</f>
        <v>#N/A</v>
      </c>
      <c r="AA48" s="18" t="e">
        <f>(IF(R48=9,0,100)+VLOOKUP(B48,コード表!$A$2:$B$32,2,FALSE))</f>
        <v>#N/A</v>
      </c>
      <c r="AB48" s="18" t="e">
        <f>(IF(Q48=9,900,0)+VLOOKUP(B48,コード表!$A$2:$B$32,2,FALSE))</f>
        <v>#N/A</v>
      </c>
      <c r="AC48" s="18" t="e">
        <f>(IF(R48=9,900,0)+VLOOKUP(B48,コード表!$A$2:$B$32,2,FALSE))</f>
        <v>#N/A</v>
      </c>
      <c r="AD48" s="18" t="e">
        <f>(IF(OR(Q48=9,R48=9),90000,0)+(VLOOKUP(B48,コード表!$A$2:$B$32,2,FALSE))*100+DAY(M48))</f>
        <v>#N/A</v>
      </c>
      <c r="AE48" s="18">
        <f>COUNTIF(AD$1:AD48,AD48)</f>
        <v>47</v>
      </c>
      <c r="AF48" s="18">
        <f>COUNTIF(AA$1:AA48,AA48)</f>
        <v>47</v>
      </c>
      <c r="AG48" s="18" t="e">
        <f t="shared" si="10"/>
        <v>#N/A</v>
      </c>
      <c r="AH48" s="18">
        <f>COUNTIF(AG$1:AG48,AG48)</f>
        <v>47</v>
      </c>
    </row>
    <row r="49" spans="1:34" ht="27">
      <c r="A49" s="18">
        <v>48</v>
      </c>
      <c r="B49" s="74"/>
      <c r="C49" s="79"/>
      <c r="D49" s="74"/>
      <c r="E49" s="74"/>
      <c r="F49" s="75"/>
      <c r="G49" s="76"/>
      <c r="H49" s="74"/>
      <c r="I49" s="74"/>
      <c r="J49" s="78"/>
      <c r="K49" s="76"/>
      <c r="M49" s="76"/>
      <c r="N49" s="74"/>
      <c r="O49" s="74"/>
      <c r="P49" s="74"/>
      <c r="Q49" s="75"/>
      <c r="R49" s="75"/>
      <c r="T49" s="7" t="str">
        <f t="shared" si="6"/>
        <v/>
      </c>
      <c r="U49" s="10" t="str">
        <f t="shared" si="7"/>
        <v xml:space="preserve">
</v>
      </c>
      <c r="V49" s="191">
        <f t="shared" si="11"/>
        <v>4.9000000000000002E-2</v>
      </c>
      <c r="W49" s="35">
        <f t="shared" si="8"/>
        <v>1</v>
      </c>
      <c r="X49" s="35" t="e">
        <f>(VLOOKUP(B49,コード表!$A$2:$B$32,2,FALSE)*100+DAY(K49))</f>
        <v>#N/A</v>
      </c>
      <c r="Y49" s="38" t="str">
        <f t="shared" si="9"/>
        <v/>
      </c>
      <c r="Z49" s="18" t="e">
        <f>(IF(Q49=9,0,100)+VLOOKUP(B49,コード表!$A$2:$B$32,2,FALSE))</f>
        <v>#N/A</v>
      </c>
      <c r="AA49" s="18" t="e">
        <f>(IF(R49=9,0,100)+VLOOKUP(B49,コード表!$A$2:$B$32,2,FALSE))</f>
        <v>#N/A</v>
      </c>
      <c r="AB49" s="18" t="e">
        <f>(IF(Q49=9,900,0)+VLOOKUP(B49,コード表!$A$2:$B$32,2,FALSE))</f>
        <v>#N/A</v>
      </c>
      <c r="AC49" s="18" t="e">
        <f>(IF(R49=9,900,0)+VLOOKUP(B49,コード表!$A$2:$B$32,2,FALSE))</f>
        <v>#N/A</v>
      </c>
      <c r="AD49" s="18" t="e">
        <f>(IF(OR(Q49=9,R49=9),90000,0)+(VLOOKUP(B49,コード表!$A$2:$B$32,2,FALSE))*100+DAY(M49))</f>
        <v>#N/A</v>
      </c>
      <c r="AE49" s="18">
        <f>COUNTIF(AD$1:AD49,AD49)</f>
        <v>48</v>
      </c>
      <c r="AF49" s="18">
        <f>COUNTIF(AA$1:AA49,AA49)</f>
        <v>48</v>
      </c>
      <c r="AG49" s="18" t="e">
        <f t="shared" si="10"/>
        <v>#N/A</v>
      </c>
      <c r="AH49" s="18">
        <f>COUNTIF(AG$1:AG49,AG49)</f>
        <v>48</v>
      </c>
    </row>
    <row r="50" spans="1:34" ht="27">
      <c r="A50" s="18">
        <v>49</v>
      </c>
      <c r="B50" s="74"/>
      <c r="C50" s="79"/>
      <c r="D50" s="74"/>
      <c r="E50" s="74"/>
      <c r="F50" s="75"/>
      <c r="G50" s="76"/>
      <c r="H50" s="74"/>
      <c r="I50" s="74"/>
      <c r="J50" s="78"/>
      <c r="K50" s="76"/>
      <c r="M50" s="76"/>
      <c r="N50" s="74"/>
      <c r="O50" s="74"/>
      <c r="P50" s="74"/>
      <c r="Q50" s="75"/>
      <c r="R50" s="75"/>
      <c r="T50" s="7" t="str">
        <f t="shared" si="6"/>
        <v/>
      </c>
      <c r="U50" s="10" t="str">
        <f t="shared" si="7"/>
        <v xml:space="preserve">
</v>
      </c>
      <c r="V50" s="191">
        <f t="shared" si="11"/>
        <v>0.05</v>
      </c>
      <c r="W50" s="35">
        <f t="shared" si="8"/>
        <v>1</v>
      </c>
      <c r="X50" s="35" t="e">
        <f>(VLOOKUP(B50,コード表!$A$2:$B$32,2,FALSE)*100+DAY(K50))</f>
        <v>#N/A</v>
      </c>
      <c r="Y50" s="38" t="str">
        <f t="shared" si="9"/>
        <v/>
      </c>
      <c r="Z50" s="18" t="e">
        <f>(IF(Q50=9,0,100)+VLOOKUP(B50,コード表!$A$2:$B$32,2,FALSE))</f>
        <v>#N/A</v>
      </c>
      <c r="AA50" s="18" t="e">
        <f>(IF(R50=9,0,100)+VLOOKUP(B50,コード表!$A$2:$B$32,2,FALSE))</f>
        <v>#N/A</v>
      </c>
      <c r="AB50" s="18" t="e">
        <f>(IF(Q50=9,900,0)+VLOOKUP(B50,コード表!$A$2:$B$32,2,FALSE))</f>
        <v>#N/A</v>
      </c>
      <c r="AC50" s="18" t="e">
        <f>(IF(R50=9,900,0)+VLOOKUP(B50,コード表!$A$2:$B$32,2,FALSE))</f>
        <v>#N/A</v>
      </c>
      <c r="AD50" s="18" t="e">
        <f>(IF(OR(Q50=9,R50=9),90000,0)+(VLOOKUP(B50,コード表!$A$2:$B$32,2,FALSE))*100+DAY(M50))</f>
        <v>#N/A</v>
      </c>
      <c r="AE50" s="18">
        <f>COUNTIF(AD$1:AD50,AD50)</f>
        <v>49</v>
      </c>
      <c r="AF50" s="18">
        <f>COUNTIF(AA$1:AA50,AA50)</f>
        <v>49</v>
      </c>
      <c r="AG50" s="18" t="e">
        <f t="shared" si="10"/>
        <v>#N/A</v>
      </c>
      <c r="AH50" s="18">
        <f>COUNTIF(AG$1:AG50,AG50)</f>
        <v>49</v>
      </c>
    </row>
    <row r="51" spans="1:34" ht="27">
      <c r="A51" s="18">
        <v>50</v>
      </c>
      <c r="B51" s="74"/>
      <c r="C51" s="79"/>
      <c r="D51" s="74"/>
      <c r="E51" s="74"/>
      <c r="F51" s="75"/>
      <c r="G51" s="76"/>
      <c r="H51" s="74"/>
      <c r="I51" s="74"/>
      <c r="J51" s="78"/>
      <c r="K51" s="76"/>
      <c r="M51" s="76"/>
      <c r="N51" s="74"/>
      <c r="O51" s="74"/>
      <c r="P51" s="74"/>
      <c r="Q51" s="75"/>
      <c r="R51" s="75"/>
      <c r="T51" s="7" t="str">
        <f t="shared" si="6"/>
        <v/>
      </c>
      <c r="U51" s="10" t="str">
        <f t="shared" si="7"/>
        <v xml:space="preserve">
</v>
      </c>
      <c r="V51" s="191">
        <f t="shared" si="11"/>
        <v>5.0999999999999997E-2</v>
      </c>
      <c r="W51" s="35">
        <f t="shared" si="8"/>
        <v>1</v>
      </c>
      <c r="X51" s="35" t="e">
        <f>(VLOOKUP(B51,コード表!$A$2:$B$32,2,FALSE)*100+DAY(K51))</f>
        <v>#N/A</v>
      </c>
      <c r="Y51" s="38" t="str">
        <f t="shared" si="9"/>
        <v/>
      </c>
      <c r="Z51" s="18" t="e">
        <f>(IF(Q51=9,0,100)+VLOOKUP(B51,コード表!$A$2:$B$32,2,FALSE))</f>
        <v>#N/A</v>
      </c>
      <c r="AA51" s="18" t="e">
        <f>(IF(R51=9,0,100)+VLOOKUP(B51,コード表!$A$2:$B$32,2,FALSE))</f>
        <v>#N/A</v>
      </c>
      <c r="AB51" s="18" t="e">
        <f>(IF(Q51=9,900,0)+VLOOKUP(B51,コード表!$A$2:$B$32,2,FALSE))</f>
        <v>#N/A</v>
      </c>
      <c r="AC51" s="18" t="e">
        <f>(IF(R51=9,900,0)+VLOOKUP(B51,コード表!$A$2:$B$32,2,FALSE))</f>
        <v>#N/A</v>
      </c>
      <c r="AD51" s="18" t="e">
        <f>(IF(OR(Q51=9,R51=9),90000,0)+(VLOOKUP(B51,コード表!$A$2:$B$32,2,FALSE))*100+DAY(M51))</f>
        <v>#N/A</v>
      </c>
      <c r="AE51" s="18">
        <f>COUNTIF(AD$1:AD51,AD51)</f>
        <v>50</v>
      </c>
      <c r="AF51" s="18">
        <f>COUNTIF(AA$1:AA51,AA51)</f>
        <v>50</v>
      </c>
      <c r="AG51" s="18" t="e">
        <f t="shared" si="10"/>
        <v>#N/A</v>
      </c>
      <c r="AH51" s="18">
        <f>COUNTIF(AG$1:AG51,AG51)</f>
        <v>50</v>
      </c>
    </row>
    <row r="52" spans="1:34" ht="27">
      <c r="A52" s="18">
        <v>51</v>
      </c>
      <c r="B52" s="74"/>
      <c r="C52" s="79"/>
      <c r="D52" s="74"/>
      <c r="E52" s="74"/>
      <c r="F52" s="75"/>
      <c r="G52" s="76"/>
      <c r="H52" s="74"/>
      <c r="I52" s="74"/>
      <c r="J52" s="78"/>
      <c r="K52" s="76"/>
      <c r="M52" s="76"/>
      <c r="N52" s="74"/>
      <c r="O52" s="74"/>
      <c r="P52" s="74"/>
      <c r="Q52" s="75"/>
      <c r="R52" s="75"/>
      <c r="T52" s="7" t="str">
        <f t="shared" si="6"/>
        <v/>
      </c>
      <c r="U52" s="10" t="str">
        <f t="shared" si="7"/>
        <v xml:space="preserve">
</v>
      </c>
      <c r="V52" s="191">
        <f t="shared" si="11"/>
        <v>5.1999999999999998E-2</v>
      </c>
      <c r="W52" s="35">
        <f t="shared" si="8"/>
        <v>1</v>
      </c>
      <c r="X52" s="35" t="e">
        <f>(VLOOKUP(B52,コード表!$A$2:$B$32,2,FALSE)*100+DAY(K52))</f>
        <v>#N/A</v>
      </c>
      <c r="Y52" s="38" t="str">
        <f t="shared" si="9"/>
        <v/>
      </c>
      <c r="Z52" s="18" t="e">
        <f>(IF(Q52=9,0,100)+VLOOKUP(B52,コード表!$A$2:$B$32,2,FALSE))</f>
        <v>#N/A</v>
      </c>
      <c r="AA52" s="18" t="e">
        <f>(IF(R52=9,0,100)+VLOOKUP(B52,コード表!$A$2:$B$32,2,FALSE))</f>
        <v>#N/A</v>
      </c>
      <c r="AB52" s="18" t="e">
        <f>(IF(Q52=9,900,0)+VLOOKUP(B52,コード表!$A$2:$B$32,2,FALSE))</f>
        <v>#N/A</v>
      </c>
      <c r="AC52" s="18" t="e">
        <f>(IF(R52=9,900,0)+VLOOKUP(B52,コード表!$A$2:$B$32,2,FALSE))</f>
        <v>#N/A</v>
      </c>
      <c r="AD52" s="18" t="e">
        <f>(IF(OR(Q52=9,R52=9),90000,0)+(VLOOKUP(B52,コード表!$A$2:$B$32,2,FALSE))*100+DAY(M52))</f>
        <v>#N/A</v>
      </c>
      <c r="AE52" s="18">
        <f>COUNTIF(AD$1:AD52,AD52)</f>
        <v>51</v>
      </c>
      <c r="AF52" s="18">
        <f>COUNTIF(AA$1:AA52,AA52)</f>
        <v>51</v>
      </c>
      <c r="AG52" s="18" t="e">
        <f t="shared" si="10"/>
        <v>#N/A</v>
      </c>
      <c r="AH52" s="18">
        <f>COUNTIF(AG$1:AG52,AG52)</f>
        <v>51</v>
      </c>
    </row>
    <row r="53" spans="1:34" ht="27">
      <c r="A53" s="18">
        <v>52</v>
      </c>
      <c r="B53" s="74"/>
      <c r="C53" s="79"/>
      <c r="D53" s="74"/>
      <c r="E53" s="74"/>
      <c r="F53" s="75"/>
      <c r="G53" s="76"/>
      <c r="H53" s="74"/>
      <c r="I53" s="74"/>
      <c r="J53" s="78"/>
      <c r="K53" s="76"/>
      <c r="M53" s="76"/>
      <c r="N53" s="74"/>
      <c r="O53" s="74"/>
      <c r="P53" s="74"/>
      <c r="Q53" s="75"/>
      <c r="R53" s="75"/>
      <c r="T53" s="7" t="str">
        <f t="shared" si="6"/>
        <v/>
      </c>
      <c r="U53" s="10" t="str">
        <f t="shared" si="7"/>
        <v xml:space="preserve">
</v>
      </c>
      <c r="V53" s="191">
        <f t="shared" si="11"/>
        <v>5.2999999999999999E-2</v>
      </c>
      <c r="W53" s="35">
        <f t="shared" si="8"/>
        <v>1</v>
      </c>
      <c r="X53" s="35" t="e">
        <f>(VLOOKUP(B53,コード表!$A$2:$B$32,2,FALSE)*100+DAY(K53))</f>
        <v>#N/A</v>
      </c>
      <c r="Y53" s="38" t="str">
        <f t="shared" si="9"/>
        <v/>
      </c>
      <c r="Z53" s="18" t="e">
        <f>(IF(Q53=9,0,100)+VLOOKUP(B53,コード表!$A$2:$B$32,2,FALSE))</f>
        <v>#N/A</v>
      </c>
      <c r="AA53" s="18" t="e">
        <f>(IF(R53=9,0,100)+VLOOKUP(B53,コード表!$A$2:$B$32,2,FALSE))</f>
        <v>#N/A</v>
      </c>
      <c r="AB53" s="18" t="e">
        <f>(IF(Q53=9,900,0)+VLOOKUP(B53,コード表!$A$2:$B$32,2,FALSE))</f>
        <v>#N/A</v>
      </c>
      <c r="AC53" s="18" t="e">
        <f>(IF(R53=9,900,0)+VLOOKUP(B53,コード表!$A$2:$B$32,2,FALSE))</f>
        <v>#N/A</v>
      </c>
      <c r="AD53" s="18" t="e">
        <f>(IF(OR(Q53=9,R53=9),90000,0)+(VLOOKUP(B53,コード表!$A$2:$B$32,2,FALSE))*100+DAY(M53))</f>
        <v>#N/A</v>
      </c>
      <c r="AE53" s="18">
        <f>COUNTIF(AD$1:AD53,AD53)</f>
        <v>52</v>
      </c>
      <c r="AF53" s="18">
        <f>COUNTIF(AA$1:AA53,AA53)</f>
        <v>52</v>
      </c>
      <c r="AG53" s="18" t="e">
        <f t="shared" si="10"/>
        <v>#N/A</v>
      </c>
      <c r="AH53" s="18">
        <f>COUNTIF(AG$1:AG53,AG53)</f>
        <v>52</v>
      </c>
    </row>
    <row r="54" spans="1:34" ht="27">
      <c r="A54" s="18">
        <v>53</v>
      </c>
      <c r="B54" s="74"/>
      <c r="C54" s="79"/>
      <c r="D54" s="74"/>
      <c r="E54" s="74"/>
      <c r="F54" s="75"/>
      <c r="G54" s="76"/>
      <c r="H54" s="74"/>
      <c r="I54" s="74"/>
      <c r="J54" s="78"/>
      <c r="K54" s="76"/>
      <c r="M54" s="76"/>
      <c r="N54" s="74"/>
      <c r="O54" s="74"/>
      <c r="P54" s="74"/>
      <c r="Q54" s="75"/>
      <c r="R54" s="75"/>
      <c r="T54" s="7" t="str">
        <f t="shared" si="6"/>
        <v/>
      </c>
      <c r="U54" s="10" t="str">
        <f t="shared" si="7"/>
        <v xml:space="preserve">
</v>
      </c>
      <c r="V54" s="191">
        <f t="shared" si="11"/>
        <v>5.3999999999999999E-2</v>
      </c>
      <c r="W54" s="35">
        <f t="shared" si="8"/>
        <v>1</v>
      </c>
      <c r="X54" s="35" t="e">
        <f>(VLOOKUP(B54,コード表!$A$2:$B$32,2,FALSE)*100+DAY(K54))</f>
        <v>#N/A</v>
      </c>
      <c r="Y54" s="38" t="str">
        <f t="shared" si="9"/>
        <v/>
      </c>
      <c r="Z54" s="18" t="e">
        <f>(IF(Q54=9,0,100)+VLOOKUP(B54,コード表!$A$2:$B$32,2,FALSE))</f>
        <v>#N/A</v>
      </c>
      <c r="AA54" s="18" t="e">
        <f>(IF(R54=9,0,100)+VLOOKUP(B54,コード表!$A$2:$B$32,2,FALSE))</f>
        <v>#N/A</v>
      </c>
      <c r="AB54" s="18" t="e">
        <f>(IF(Q54=9,900,0)+VLOOKUP(B54,コード表!$A$2:$B$32,2,FALSE))</f>
        <v>#N/A</v>
      </c>
      <c r="AC54" s="18" t="e">
        <f>(IF(R54=9,900,0)+VLOOKUP(B54,コード表!$A$2:$B$32,2,FALSE))</f>
        <v>#N/A</v>
      </c>
      <c r="AD54" s="18" t="e">
        <f>(IF(OR(Q54=9,R54=9),90000,0)+(VLOOKUP(B54,コード表!$A$2:$B$32,2,FALSE))*100+DAY(M54))</f>
        <v>#N/A</v>
      </c>
      <c r="AE54" s="18">
        <f>COUNTIF(AD$1:AD54,AD54)</f>
        <v>53</v>
      </c>
      <c r="AF54" s="18">
        <f>COUNTIF(AA$1:AA54,AA54)</f>
        <v>53</v>
      </c>
      <c r="AG54" s="18" t="e">
        <f t="shared" si="10"/>
        <v>#N/A</v>
      </c>
      <c r="AH54" s="18">
        <f>COUNTIF(AG$1:AG54,AG54)</f>
        <v>53</v>
      </c>
    </row>
    <row r="55" spans="1:34" ht="27">
      <c r="A55" s="18">
        <v>54</v>
      </c>
      <c r="B55" s="74"/>
      <c r="C55" s="79"/>
      <c r="D55" s="74"/>
      <c r="E55" s="74"/>
      <c r="F55" s="75"/>
      <c r="G55" s="76"/>
      <c r="H55" s="74"/>
      <c r="I55" s="74"/>
      <c r="J55" s="78"/>
      <c r="K55" s="76"/>
      <c r="M55" s="76"/>
      <c r="N55" s="74"/>
      <c r="O55" s="74"/>
      <c r="P55" s="74"/>
      <c r="Q55" s="75"/>
      <c r="R55" s="75"/>
      <c r="T55" s="7" t="str">
        <f t="shared" si="6"/>
        <v/>
      </c>
      <c r="U55" s="10" t="str">
        <f t="shared" si="7"/>
        <v xml:space="preserve">
</v>
      </c>
      <c r="V55" s="191">
        <f t="shared" si="11"/>
        <v>5.5E-2</v>
      </c>
      <c r="W55" s="35">
        <f t="shared" si="8"/>
        <v>1</v>
      </c>
      <c r="X55" s="35" t="e">
        <f>(VLOOKUP(B55,コード表!$A$2:$B$32,2,FALSE)*100+DAY(K55))</f>
        <v>#N/A</v>
      </c>
      <c r="Y55" s="38" t="str">
        <f t="shared" si="9"/>
        <v/>
      </c>
      <c r="Z55" s="18" t="e">
        <f>(IF(Q55=9,0,100)+VLOOKUP(B55,コード表!$A$2:$B$32,2,FALSE))</f>
        <v>#N/A</v>
      </c>
      <c r="AA55" s="18" t="e">
        <f>(IF(R55=9,0,100)+VLOOKUP(B55,コード表!$A$2:$B$32,2,FALSE))</f>
        <v>#N/A</v>
      </c>
      <c r="AB55" s="18" t="e">
        <f>(IF(Q55=9,900,0)+VLOOKUP(B55,コード表!$A$2:$B$32,2,FALSE))</f>
        <v>#N/A</v>
      </c>
      <c r="AC55" s="18" t="e">
        <f>(IF(R55=9,900,0)+VLOOKUP(B55,コード表!$A$2:$B$32,2,FALSE))</f>
        <v>#N/A</v>
      </c>
      <c r="AD55" s="18" t="e">
        <f>(IF(OR(Q55=9,R55=9),90000,0)+(VLOOKUP(B55,コード表!$A$2:$B$32,2,FALSE))*100+DAY(M55))</f>
        <v>#N/A</v>
      </c>
      <c r="AE55" s="18">
        <f>COUNTIF(AD$1:AD55,AD55)</f>
        <v>54</v>
      </c>
      <c r="AF55" s="18">
        <f>COUNTIF(AA$1:AA55,AA55)</f>
        <v>54</v>
      </c>
      <c r="AG55" s="18" t="e">
        <f t="shared" si="10"/>
        <v>#N/A</v>
      </c>
      <c r="AH55" s="18">
        <f>COUNTIF(AG$1:AG55,AG55)</f>
        <v>54</v>
      </c>
    </row>
    <row r="56" spans="1:34" ht="27">
      <c r="A56" s="18">
        <v>55</v>
      </c>
      <c r="B56" s="74"/>
      <c r="C56" s="79"/>
      <c r="D56" s="74"/>
      <c r="E56" s="74"/>
      <c r="F56" s="75"/>
      <c r="G56" s="76"/>
      <c r="H56" s="74"/>
      <c r="I56" s="74"/>
      <c r="J56" s="78"/>
      <c r="K56" s="76"/>
      <c r="M56" s="76"/>
      <c r="N56" s="74"/>
      <c r="O56" s="74"/>
      <c r="P56" s="74"/>
      <c r="Q56" s="75"/>
      <c r="R56" s="75"/>
      <c r="T56" s="7" t="str">
        <f t="shared" si="6"/>
        <v/>
      </c>
      <c r="U56" s="10" t="str">
        <f t="shared" si="7"/>
        <v xml:space="preserve">
</v>
      </c>
      <c r="V56" s="191">
        <f t="shared" si="11"/>
        <v>5.6000000000000001E-2</v>
      </c>
      <c r="W56" s="35">
        <f t="shared" si="8"/>
        <v>1</v>
      </c>
      <c r="X56" s="35" t="e">
        <f>(VLOOKUP(B56,コード表!$A$2:$B$32,2,FALSE)*100+DAY(K56))</f>
        <v>#N/A</v>
      </c>
      <c r="Y56" s="38" t="str">
        <f t="shared" si="9"/>
        <v/>
      </c>
      <c r="Z56" s="18" t="e">
        <f>(IF(Q56=9,0,100)+VLOOKUP(B56,コード表!$A$2:$B$32,2,FALSE))</f>
        <v>#N/A</v>
      </c>
      <c r="AA56" s="18" t="e">
        <f>(IF(R56=9,0,100)+VLOOKUP(B56,コード表!$A$2:$B$32,2,FALSE))</f>
        <v>#N/A</v>
      </c>
      <c r="AB56" s="18" t="e">
        <f>(IF(Q56=9,900,0)+VLOOKUP(B56,コード表!$A$2:$B$32,2,FALSE))</f>
        <v>#N/A</v>
      </c>
      <c r="AC56" s="18" t="e">
        <f>(IF(R56=9,900,0)+VLOOKUP(B56,コード表!$A$2:$B$32,2,FALSE))</f>
        <v>#N/A</v>
      </c>
      <c r="AD56" s="18" t="e">
        <f>(IF(OR(Q56=9,R56=9),90000,0)+(VLOOKUP(B56,コード表!$A$2:$B$32,2,FALSE))*100+DAY(M56))</f>
        <v>#N/A</v>
      </c>
      <c r="AE56" s="18">
        <f>COUNTIF(AD$1:AD56,AD56)</f>
        <v>55</v>
      </c>
      <c r="AF56" s="18">
        <f>COUNTIF(AA$1:AA56,AA56)</f>
        <v>55</v>
      </c>
      <c r="AG56" s="18" t="e">
        <f t="shared" si="10"/>
        <v>#N/A</v>
      </c>
      <c r="AH56" s="18">
        <f>COUNTIF(AG$1:AG56,AG56)</f>
        <v>55</v>
      </c>
    </row>
    <row r="57" spans="1:34" ht="27">
      <c r="A57" s="18">
        <v>56</v>
      </c>
      <c r="B57" s="74"/>
      <c r="C57" s="79"/>
      <c r="D57" s="74"/>
      <c r="E57" s="74"/>
      <c r="F57" s="75"/>
      <c r="G57" s="76"/>
      <c r="H57" s="74"/>
      <c r="I57" s="74"/>
      <c r="J57" s="78"/>
      <c r="K57" s="76"/>
      <c r="M57" s="76"/>
      <c r="N57" s="74"/>
      <c r="O57" s="74"/>
      <c r="P57" s="74"/>
      <c r="Q57" s="75"/>
      <c r="R57" s="75"/>
      <c r="T57" s="7" t="str">
        <f t="shared" si="6"/>
        <v/>
      </c>
      <c r="U57" s="10" t="str">
        <f t="shared" si="7"/>
        <v xml:space="preserve">
</v>
      </c>
      <c r="V57" s="191">
        <f t="shared" si="11"/>
        <v>5.7000000000000002E-2</v>
      </c>
      <c r="W57" s="35">
        <f t="shared" si="8"/>
        <v>1</v>
      </c>
      <c r="X57" s="35" t="e">
        <f>(VLOOKUP(B57,コード表!$A$2:$B$32,2,FALSE)*100+DAY(K57))</f>
        <v>#N/A</v>
      </c>
      <c r="Y57" s="38" t="str">
        <f t="shared" si="9"/>
        <v/>
      </c>
      <c r="Z57" s="18" t="e">
        <f>(IF(Q57=9,0,100)+VLOOKUP(B57,コード表!$A$2:$B$32,2,FALSE))</f>
        <v>#N/A</v>
      </c>
      <c r="AA57" s="18" t="e">
        <f>(IF(R57=9,0,100)+VLOOKUP(B57,コード表!$A$2:$B$32,2,FALSE))</f>
        <v>#N/A</v>
      </c>
      <c r="AB57" s="18" t="e">
        <f>(IF(Q57=9,900,0)+VLOOKUP(B57,コード表!$A$2:$B$32,2,FALSE))</f>
        <v>#N/A</v>
      </c>
      <c r="AC57" s="18" t="e">
        <f>(IF(R57=9,900,0)+VLOOKUP(B57,コード表!$A$2:$B$32,2,FALSE))</f>
        <v>#N/A</v>
      </c>
      <c r="AD57" s="18" t="e">
        <f>(IF(OR(Q57=9,R57=9),90000,0)+(VLOOKUP(B57,コード表!$A$2:$B$32,2,FALSE))*100+DAY(M57))</f>
        <v>#N/A</v>
      </c>
      <c r="AE57" s="18">
        <f>COUNTIF(AD$1:AD57,AD57)</f>
        <v>56</v>
      </c>
      <c r="AF57" s="18">
        <f>COUNTIF(AA$1:AA57,AA57)</f>
        <v>56</v>
      </c>
      <c r="AG57" s="18" t="e">
        <f t="shared" si="10"/>
        <v>#N/A</v>
      </c>
      <c r="AH57" s="18">
        <f>COUNTIF(AG$1:AG57,AG57)</f>
        <v>56</v>
      </c>
    </row>
    <row r="58" spans="1:34" ht="27">
      <c r="A58" s="18">
        <v>57</v>
      </c>
      <c r="B58" s="74"/>
      <c r="C58" s="79"/>
      <c r="D58" s="74"/>
      <c r="E58" s="74"/>
      <c r="F58" s="75"/>
      <c r="G58" s="76"/>
      <c r="H58" s="74"/>
      <c r="I58" s="74"/>
      <c r="J58" s="78"/>
      <c r="K58" s="76"/>
      <c r="M58" s="76"/>
      <c r="N58" s="74"/>
      <c r="O58" s="74"/>
      <c r="P58" s="74"/>
      <c r="Q58" s="75"/>
      <c r="R58" s="75"/>
      <c r="T58" s="7" t="str">
        <f t="shared" si="6"/>
        <v/>
      </c>
      <c r="U58" s="10" t="str">
        <f t="shared" si="7"/>
        <v xml:space="preserve">
</v>
      </c>
      <c r="V58" s="191">
        <f t="shared" si="11"/>
        <v>5.8000000000000003E-2</v>
      </c>
      <c r="W58" s="35">
        <f t="shared" si="8"/>
        <v>1</v>
      </c>
      <c r="X58" s="35" t="e">
        <f>(VLOOKUP(B58,コード表!$A$2:$B$32,2,FALSE)*100+DAY(K58))</f>
        <v>#N/A</v>
      </c>
      <c r="Y58" s="38" t="str">
        <f t="shared" si="9"/>
        <v/>
      </c>
      <c r="Z58" s="18" t="e">
        <f>(IF(Q58=9,0,100)+VLOOKUP(B58,コード表!$A$2:$B$32,2,FALSE))</f>
        <v>#N/A</v>
      </c>
      <c r="AA58" s="18" t="e">
        <f>(IF(R58=9,0,100)+VLOOKUP(B58,コード表!$A$2:$B$32,2,FALSE))</f>
        <v>#N/A</v>
      </c>
      <c r="AB58" s="18" t="e">
        <f>(IF(Q58=9,900,0)+VLOOKUP(B58,コード表!$A$2:$B$32,2,FALSE))</f>
        <v>#N/A</v>
      </c>
      <c r="AC58" s="18" t="e">
        <f>(IF(R58=9,900,0)+VLOOKUP(B58,コード表!$A$2:$B$32,2,FALSE))</f>
        <v>#N/A</v>
      </c>
      <c r="AD58" s="18" t="e">
        <f>(IF(OR(Q58=9,R58=9),90000,0)+(VLOOKUP(B58,コード表!$A$2:$B$32,2,FALSE))*100+DAY(M58))</f>
        <v>#N/A</v>
      </c>
      <c r="AE58" s="18">
        <f>COUNTIF(AD$1:AD58,AD58)</f>
        <v>57</v>
      </c>
      <c r="AF58" s="18">
        <f>COUNTIF(AA$1:AA58,AA58)</f>
        <v>57</v>
      </c>
      <c r="AG58" s="18" t="e">
        <f t="shared" si="10"/>
        <v>#N/A</v>
      </c>
      <c r="AH58" s="18">
        <f>COUNTIF(AG$1:AG58,AG58)</f>
        <v>57</v>
      </c>
    </row>
    <row r="59" spans="1:34" ht="27">
      <c r="A59" s="18">
        <v>58</v>
      </c>
      <c r="B59" s="74"/>
      <c r="C59" s="79"/>
      <c r="D59" s="74"/>
      <c r="E59" s="74"/>
      <c r="F59" s="75"/>
      <c r="G59" s="76"/>
      <c r="H59" s="74"/>
      <c r="I59" s="74"/>
      <c r="J59" s="78"/>
      <c r="K59" s="76"/>
      <c r="M59" s="76"/>
      <c r="N59" s="74"/>
      <c r="O59" s="74"/>
      <c r="P59" s="74"/>
      <c r="Q59" s="75"/>
      <c r="R59" s="75"/>
      <c r="T59" s="7" t="str">
        <f t="shared" si="6"/>
        <v/>
      </c>
      <c r="U59" s="10" t="str">
        <f t="shared" si="7"/>
        <v xml:space="preserve">
</v>
      </c>
      <c r="V59" s="191">
        <f t="shared" si="11"/>
        <v>5.8999999999999997E-2</v>
      </c>
      <c r="W59" s="35">
        <f t="shared" si="8"/>
        <v>1</v>
      </c>
      <c r="X59" s="35" t="e">
        <f>(VLOOKUP(B59,コード表!$A$2:$B$32,2,FALSE)*100+DAY(K59))</f>
        <v>#N/A</v>
      </c>
      <c r="Y59" s="38" t="str">
        <f t="shared" si="9"/>
        <v/>
      </c>
      <c r="Z59" s="18" t="e">
        <f>(IF(Q59=9,0,100)+VLOOKUP(B59,コード表!$A$2:$B$32,2,FALSE))</f>
        <v>#N/A</v>
      </c>
      <c r="AA59" s="18" t="e">
        <f>(IF(R59=9,0,100)+VLOOKUP(B59,コード表!$A$2:$B$32,2,FALSE))</f>
        <v>#N/A</v>
      </c>
      <c r="AB59" s="18" t="e">
        <f>(IF(Q59=9,900,0)+VLOOKUP(B59,コード表!$A$2:$B$32,2,FALSE))</f>
        <v>#N/A</v>
      </c>
      <c r="AC59" s="18" t="e">
        <f>(IF(R59=9,900,0)+VLOOKUP(B59,コード表!$A$2:$B$32,2,FALSE))</f>
        <v>#N/A</v>
      </c>
      <c r="AD59" s="18" t="e">
        <f>(IF(OR(Q59=9,R59=9),90000,0)+(VLOOKUP(B59,コード表!$A$2:$B$32,2,FALSE))*100+DAY(M59))</f>
        <v>#N/A</v>
      </c>
      <c r="AE59" s="18">
        <f>COUNTIF(AD$1:AD59,AD59)</f>
        <v>58</v>
      </c>
      <c r="AF59" s="18">
        <f>COUNTIF(AA$1:AA59,AA59)</f>
        <v>58</v>
      </c>
      <c r="AG59" s="18" t="e">
        <f t="shared" si="10"/>
        <v>#N/A</v>
      </c>
      <c r="AH59" s="18">
        <f>COUNTIF(AG$1:AG59,AG59)</f>
        <v>58</v>
      </c>
    </row>
    <row r="60" spans="1:34" ht="27">
      <c r="A60" s="18">
        <v>59</v>
      </c>
      <c r="B60" s="74"/>
      <c r="C60" s="79"/>
      <c r="D60" s="74"/>
      <c r="E60" s="74"/>
      <c r="F60" s="75"/>
      <c r="G60" s="76"/>
      <c r="H60" s="74"/>
      <c r="I60" s="74"/>
      <c r="J60" s="78"/>
      <c r="K60" s="76"/>
      <c r="M60" s="76"/>
      <c r="N60" s="74"/>
      <c r="O60" s="74"/>
      <c r="P60" s="74"/>
      <c r="Q60" s="75"/>
      <c r="R60" s="75"/>
      <c r="T60" s="7" t="str">
        <f t="shared" si="6"/>
        <v/>
      </c>
      <c r="U60" s="10" t="str">
        <f t="shared" si="7"/>
        <v xml:space="preserve">
</v>
      </c>
      <c r="V60" s="191">
        <f t="shared" si="11"/>
        <v>0.06</v>
      </c>
      <c r="W60" s="35">
        <f t="shared" si="8"/>
        <v>1</v>
      </c>
      <c r="X60" s="35" t="e">
        <f>(VLOOKUP(B60,コード表!$A$2:$B$32,2,FALSE)*100+DAY(K60))</f>
        <v>#N/A</v>
      </c>
      <c r="Y60" s="38" t="str">
        <f t="shared" si="9"/>
        <v/>
      </c>
      <c r="Z60" s="18" t="e">
        <f>(IF(Q60=9,0,100)+VLOOKUP(B60,コード表!$A$2:$B$32,2,FALSE))</f>
        <v>#N/A</v>
      </c>
      <c r="AA60" s="18" t="e">
        <f>(IF(R60=9,0,100)+VLOOKUP(B60,コード表!$A$2:$B$32,2,FALSE))</f>
        <v>#N/A</v>
      </c>
      <c r="AB60" s="18" t="e">
        <f>(IF(Q60=9,900,0)+VLOOKUP(B60,コード表!$A$2:$B$32,2,FALSE))</f>
        <v>#N/A</v>
      </c>
      <c r="AC60" s="18" t="e">
        <f>(IF(R60=9,900,0)+VLOOKUP(B60,コード表!$A$2:$B$32,2,FALSE))</f>
        <v>#N/A</v>
      </c>
      <c r="AD60" s="18" t="e">
        <f>(IF(OR(Q60=9,R60=9),90000,0)+(VLOOKUP(B60,コード表!$A$2:$B$32,2,FALSE))*100+DAY(M60))</f>
        <v>#N/A</v>
      </c>
      <c r="AE60" s="18">
        <f>COUNTIF(AD$1:AD60,AD60)</f>
        <v>59</v>
      </c>
      <c r="AF60" s="18">
        <f>COUNTIF(AA$1:AA60,AA60)</f>
        <v>59</v>
      </c>
      <c r="AG60" s="18" t="e">
        <f t="shared" si="10"/>
        <v>#N/A</v>
      </c>
      <c r="AH60" s="18">
        <f>COUNTIF(AG$1:AG60,AG60)</f>
        <v>59</v>
      </c>
    </row>
    <row r="61" spans="1:34" ht="27">
      <c r="A61" s="18">
        <v>60</v>
      </c>
      <c r="B61" s="74"/>
      <c r="C61" s="79"/>
      <c r="D61" s="74"/>
      <c r="E61" s="74"/>
      <c r="F61" s="75"/>
      <c r="G61" s="76"/>
      <c r="H61" s="74"/>
      <c r="I61" s="74"/>
      <c r="J61" s="78"/>
      <c r="K61" s="76"/>
      <c r="M61" s="76"/>
      <c r="N61" s="74"/>
      <c r="O61" s="74"/>
      <c r="P61" s="74"/>
      <c r="Q61" s="75"/>
      <c r="R61" s="75"/>
      <c r="T61" s="7" t="str">
        <f t="shared" si="6"/>
        <v/>
      </c>
      <c r="U61" s="10" t="str">
        <f t="shared" si="7"/>
        <v xml:space="preserve">
</v>
      </c>
      <c r="V61" s="191">
        <f t="shared" si="11"/>
        <v>6.0999999999999999E-2</v>
      </c>
      <c r="W61" s="35">
        <f t="shared" si="8"/>
        <v>1</v>
      </c>
      <c r="X61" s="35" t="e">
        <f>(VLOOKUP(B61,コード表!$A$2:$B$32,2,FALSE)*100+DAY(K61))</f>
        <v>#N/A</v>
      </c>
      <c r="Y61" s="38" t="str">
        <f t="shared" si="9"/>
        <v/>
      </c>
      <c r="Z61" s="18" t="e">
        <f>(IF(Q61=9,0,100)+VLOOKUP(B61,コード表!$A$2:$B$32,2,FALSE))</f>
        <v>#N/A</v>
      </c>
      <c r="AA61" s="18" t="e">
        <f>(IF(R61=9,0,100)+VLOOKUP(B61,コード表!$A$2:$B$32,2,FALSE))</f>
        <v>#N/A</v>
      </c>
      <c r="AB61" s="18" t="e">
        <f>(IF(Q61=9,900,0)+VLOOKUP(B61,コード表!$A$2:$B$32,2,FALSE))</f>
        <v>#N/A</v>
      </c>
      <c r="AC61" s="18" t="e">
        <f>(IF(R61=9,900,0)+VLOOKUP(B61,コード表!$A$2:$B$32,2,FALSE))</f>
        <v>#N/A</v>
      </c>
      <c r="AD61" s="18" t="e">
        <f>(IF(OR(Q61=9,R61=9),90000,0)+(VLOOKUP(B61,コード表!$A$2:$B$32,2,FALSE))*100+DAY(M61))</f>
        <v>#N/A</v>
      </c>
      <c r="AE61" s="18">
        <f>COUNTIF(AD$1:AD61,AD61)</f>
        <v>60</v>
      </c>
      <c r="AF61" s="18">
        <f>COUNTIF(AA$1:AA61,AA61)</f>
        <v>60</v>
      </c>
      <c r="AG61" s="18" t="e">
        <f t="shared" si="10"/>
        <v>#N/A</v>
      </c>
      <c r="AH61" s="18">
        <f>COUNTIF(AG$1:AG61,AG61)</f>
        <v>60</v>
      </c>
    </row>
    <row r="62" spans="1:34" ht="27">
      <c r="A62" s="18">
        <v>61</v>
      </c>
      <c r="B62" s="74"/>
      <c r="C62" s="79"/>
      <c r="D62" s="74"/>
      <c r="E62" s="74"/>
      <c r="F62" s="75"/>
      <c r="G62" s="76"/>
      <c r="H62" s="74"/>
      <c r="I62" s="74"/>
      <c r="J62" s="78"/>
      <c r="K62" s="76"/>
      <c r="M62" s="76"/>
      <c r="N62" s="74"/>
      <c r="O62" s="74"/>
      <c r="P62" s="74"/>
      <c r="Q62" s="75"/>
      <c r="R62" s="75"/>
      <c r="T62" s="7" t="str">
        <f t="shared" si="6"/>
        <v/>
      </c>
      <c r="U62" s="10" t="str">
        <f t="shared" si="7"/>
        <v xml:space="preserve">
</v>
      </c>
      <c r="V62" s="191">
        <f t="shared" si="11"/>
        <v>6.2E-2</v>
      </c>
      <c r="W62" s="35">
        <f t="shared" si="8"/>
        <v>1</v>
      </c>
      <c r="X62" s="35" t="e">
        <f>(VLOOKUP(B62,コード表!$A$2:$B$32,2,FALSE)*100+DAY(K62))</f>
        <v>#N/A</v>
      </c>
      <c r="Y62" s="38" t="str">
        <f t="shared" si="9"/>
        <v/>
      </c>
      <c r="Z62" s="18" t="e">
        <f>(IF(Q62=9,0,100)+VLOOKUP(B62,コード表!$A$2:$B$32,2,FALSE))</f>
        <v>#N/A</v>
      </c>
      <c r="AA62" s="18" t="e">
        <f>(IF(R62=9,0,100)+VLOOKUP(B62,コード表!$A$2:$B$32,2,FALSE))</f>
        <v>#N/A</v>
      </c>
      <c r="AB62" s="18" t="e">
        <f>(IF(Q62=9,900,0)+VLOOKUP(B62,コード表!$A$2:$B$32,2,FALSE))</f>
        <v>#N/A</v>
      </c>
      <c r="AC62" s="18" t="e">
        <f>(IF(R62=9,900,0)+VLOOKUP(B62,コード表!$A$2:$B$32,2,FALSE))</f>
        <v>#N/A</v>
      </c>
      <c r="AD62" s="18" t="e">
        <f>(IF(OR(Q62=9,R62=9),90000,0)+(VLOOKUP(B62,コード表!$A$2:$B$32,2,FALSE))*100+DAY(M62))</f>
        <v>#N/A</v>
      </c>
      <c r="AE62" s="18">
        <f>COUNTIF(AD$1:AD62,AD62)</f>
        <v>61</v>
      </c>
      <c r="AF62" s="18">
        <f>COUNTIF(AA$1:AA62,AA62)</f>
        <v>61</v>
      </c>
      <c r="AG62" s="18" t="e">
        <f t="shared" si="10"/>
        <v>#N/A</v>
      </c>
      <c r="AH62" s="18">
        <f>COUNTIF(AG$1:AG62,AG62)</f>
        <v>61</v>
      </c>
    </row>
    <row r="63" spans="1:34" ht="27">
      <c r="A63" s="18">
        <v>62</v>
      </c>
      <c r="B63" s="74"/>
      <c r="C63" s="79"/>
      <c r="D63" s="74"/>
      <c r="E63" s="74"/>
      <c r="F63" s="75"/>
      <c r="G63" s="76"/>
      <c r="H63" s="74"/>
      <c r="I63" s="74"/>
      <c r="J63" s="78"/>
      <c r="K63" s="76"/>
      <c r="M63" s="76"/>
      <c r="N63" s="74"/>
      <c r="O63" s="74"/>
      <c r="P63" s="74"/>
      <c r="Q63" s="75"/>
      <c r="R63" s="75"/>
      <c r="T63" s="7" t="str">
        <f t="shared" si="6"/>
        <v/>
      </c>
      <c r="U63" s="10" t="str">
        <f t="shared" si="7"/>
        <v xml:space="preserve">
</v>
      </c>
      <c r="V63" s="191">
        <f t="shared" si="11"/>
        <v>6.3E-2</v>
      </c>
      <c r="W63" s="35">
        <f t="shared" si="8"/>
        <v>1</v>
      </c>
      <c r="X63" s="35" t="e">
        <f>(VLOOKUP(B63,コード表!$A$2:$B$32,2,FALSE)*100+DAY(K63))</f>
        <v>#N/A</v>
      </c>
      <c r="Y63" s="38" t="str">
        <f t="shared" si="9"/>
        <v/>
      </c>
      <c r="Z63" s="18" t="e">
        <f>(IF(Q63=9,0,100)+VLOOKUP(B63,コード表!$A$2:$B$32,2,FALSE))</f>
        <v>#N/A</v>
      </c>
      <c r="AA63" s="18" t="e">
        <f>(IF(R63=9,0,100)+VLOOKUP(B63,コード表!$A$2:$B$32,2,FALSE))</f>
        <v>#N/A</v>
      </c>
      <c r="AB63" s="18" t="e">
        <f>(IF(Q63=9,900,0)+VLOOKUP(B63,コード表!$A$2:$B$32,2,FALSE))</f>
        <v>#N/A</v>
      </c>
      <c r="AC63" s="18" t="e">
        <f>(IF(R63=9,900,0)+VLOOKUP(B63,コード表!$A$2:$B$32,2,FALSE))</f>
        <v>#N/A</v>
      </c>
      <c r="AD63" s="18" t="e">
        <f>(IF(OR(Q63=9,R63=9),90000,0)+(VLOOKUP(B63,コード表!$A$2:$B$32,2,FALSE))*100+DAY(M63))</f>
        <v>#N/A</v>
      </c>
      <c r="AE63" s="18">
        <f>COUNTIF(AD$1:AD63,AD63)</f>
        <v>62</v>
      </c>
      <c r="AF63" s="18">
        <f>COUNTIF(AA$1:AA63,AA63)</f>
        <v>62</v>
      </c>
      <c r="AG63" s="18" t="e">
        <f t="shared" si="10"/>
        <v>#N/A</v>
      </c>
      <c r="AH63" s="18">
        <f>COUNTIF(AG$1:AG63,AG63)</f>
        <v>62</v>
      </c>
    </row>
    <row r="64" spans="1:34" ht="27">
      <c r="A64" s="18">
        <v>63</v>
      </c>
      <c r="B64" s="74"/>
      <c r="C64" s="79"/>
      <c r="D64" s="74"/>
      <c r="E64" s="74"/>
      <c r="F64" s="75"/>
      <c r="G64" s="76"/>
      <c r="H64" s="74"/>
      <c r="I64" s="74"/>
      <c r="J64" s="78"/>
      <c r="K64" s="76"/>
      <c r="M64" s="76"/>
      <c r="N64" s="74"/>
      <c r="O64" s="74"/>
      <c r="P64" s="74"/>
      <c r="Q64" s="75"/>
      <c r="R64" s="75"/>
      <c r="T64" s="7" t="str">
        <f t="shared" si="6"/>
        <v/>
      </c>
      <c r="U64" s="10" t="str">
        <f t="shared" si="7"/>
        <v xml:space="preserve">
</v>
      </c>
      <c r="V64" s="191">
        <f t="shared" si="11"/>
        <v>6.4000000000000001E-2</v>
      </c>
      <c r="W64" s="35">
        <f t="shared" si="8"/>
        <v>1</v>
      </c>
      <c r="X64" s="35" t="e">
        <f>(VLOOKUP(B64,コード表!$A$2:$B$32,2,FALSE)*100+DAY(K64))</f>
        <v>#N/A</v>
      </c>
      <c r="Y64" s="38" t="str">
        <f t="shared" si="9"/>
        <v/>
      </c>
      <c r="Z64" s="18" t="e">
        <f>(IF(Q64=9,0,100)+VLOOKUP(B64,コード表!$A$2:$B$32,2,FALSE))</f>
        <v>#N/A</v>
      </c>
      <c r="AA64" s="18" t="e">
        <f>(IF(R64=9,0,100)+VLOOKUP(B64,コード表!$A$2:$B$32,2,FALSE))</f>
        <v>#N/A</v>
      </c>
      <c r="AB64" s="18" t="e">
        <f>(IF(Q64=9,900,0)+VLOOKUP(B64,コード表!$A$2:$B$32,2,FALSE))</f>
        <v>#N/A</v>
      </c>
      <c r="AC64" s="18" t="e">
        <f>(IF(R64=9,900,0)+VLOOKUP(B64,コード表!$A$2:$B$32,2,FALSE))</f>
        <v>#N/A</v>
      </c>
      <c r="AD64" s="18" t="e">
        <f>(IF(OR(Q64=9,R64=9),90000,0)+(VLOOKUP(B64,コード表!$A$2:$B$32,2,FALSE))*100+DAY(M64))</f>
        <v>#N/A</v>
      </c>
      <c r="AE64" s="18">
        <f>COUNTIF(AD$1:AD64,AD64)</f>
        <v>63</v>
      </c>
      <c r="AF64" s="18">
        <f>COUNTIF(AA$1:AA64,AA64)</f>
        <v>63</v>
      </c>
      <c r="AG64" s="18" t="e">
        <f t="shared" si="10"/>
        <v>#N/A</v>
      </c>
      <c r="AH64" s="18">
        <f>COUNTIF(AG$1:AG64,AG64)</f>
        <v>63</v>
      </c>
    </row>
    <row r="65" spans="1:34" ht="27">
      <c r="A65" s="18">
        <v>64</v>
      </c>
      <c r="B65" s="74"/>
      <c r="C65" s="79"/>
      <c r="D65" s="74"/>
      <c r="E65" s="74"/>
      <c r="F65" s="75"/>
      <c r="G65" s="76"/>
      <c r="H65" s="74"/>
      <c r="I65" s="74"/>
      <c r="J65" s="78"/>
      <c r="K65" s="76"/>
      <c r="M65" s="76"/>
      <c r="N65" s="74"/>
      <c r="O65" s="74"/>
      <c r="P65" s="74"/>
      <c r="Q65" s="75"/>
      <c r="R65" s="75"/>
      <c r="T65" s="7" t="str">
        <f t="shared" si="6"/>
        <v/>
      </c>
      <c r="U65" s="10" t="str">
        <f t="shared" si="7"/>
        <v xml:space="preserve">
</v>
      </c>
      <c r="V65" s="191">
        <f t="shared" si="11"/>
        <v>6.5000000000000002E-2</v>
      </c>
      <c r="W65" s="35">
        <f t="shared" si="8"/>
        <v>1</v>
      </c>
      <c r="X65" s="35" t="e">
        <f>(VLOOKUP(B65,コード表!$A$2:$B$32,2,FALSE)*100+DAY(K65))</f>
        <v>#N/A</v>
      </c>
      <c r="Y65" s="38" t="str">
        <f t="shared" si="9"/>
        <v/>
      </c>
      <c r="Z65" s="18" t="e">
        <f>(IF(Q65=9,0,100)+VLOOKUP(B65,コード表!$A$2:$B$32,2,FALSE))</f>
        <v>#N/A</v>
      </c>
      <c r="AA65" s="18" t="e">
        <f>(IF(R65=9,0,100)+VLOOKUP(B65,コード表!$A$2:$B$32,2,FALSE))</f>
        <v>#N/A</v>
      </c>
      <c r="AB65" s="18" t="e">
        <f>(IF(Q65=9,900,0)+VLOOKUP(B65,コード表!$A$2:$B$32,2,FALSE))</f>
        <v>#N/A</v>
      </c>
      <c r="AC65" s="18" t="e">
        <f>(IF(R65=9,900,0)+VLOOKUP(B65,コード表!$A$2:$B$32,2,FALSE))</f>
        <v>#N/A</v>
      </c>
      <c r="AD65" s="18" t="e">
        <f>(IF(OR(Q65=9,R65=9),90000,0)+(VLOOKUP(B65,コード表!$A$2:$B$32,2,FALSE))*100+DAY(M65))</f>
        <v>#N/A</v>
      </c>
      <c r="AE65" s="18">
        <f>COUNTIF(AD$1:AD65,AD65)</f>
        <v>64</v>
      </c>
      <c r="AF65" s="18">
        <f>COUNTIF(AA$1:AA65,AA65)</f>
        <v>64</v>
      </c>
      <c r="AG65" s="18" t="e">
        <f t="shared" si="10"/>
        <v>#N/A</v>
      </c>
      <c r="AH65" s="18">
        <f>COUNTIF(AG$1:AG65,AG65)</f>
        <v>64</v>
      </c>
    </row>
    <row r="66" spans="1:34" ht="27">
      <c r="A66" s="18">
        <v>65</v>
      </c>
      <c r="B66" s="74"/>
      <c r="C66" s="79"/>
      <c r="D66" s="74"/>
      <c r="E66" s="74"/>
      <c r="F66" s="75"/>
      <c r="G66" s="76"/>
      <c r="H66" s="74"/>
      <c r="I66" s="74"/>
      <c r="J66" s="78"/>
      <c r="K66" s="76"/>
      <c r="M66" s="76"/>
      <c r="N66" s="74"/>
      <c r="O66" s="74"/>
      <c r="P66" s="74"/>
      <c r="Q66" s="75"/>
      <c r="R66" s="75"/>
      <c r="T66" s="7" t="str">
        <f t="shared" ref="T66:T97" si="12">CONCATENATE(B66,C66)</f>
        <v/>
      </c>
      <c r="U66" s="10" t="str">
        <f t="shared" ref="U66:U97" si="13">E66&amp;CHAR(10)&amp;D66</f>
        <v xml:space="preserve">
</v>
      </c>
      <c r="V66" s="191">
        <f t="shared" si="11"/>
        <v>6.6000000000000003E-2</v>
      </c>
      <c r="W66" s="35">
        <f t="shared" ref="W66:W97" si="14">COUNTIFS($B$2:$B$161,B66,$K$2:$K$161,K66,$V$2:$V$161,"&lt;"&amp;V66)+1</f>
        <v>1</v>
      </c>
      <c r="X66" s="35" t="e">
        <f>(VLOOKUP(B66,コード表!$A$2:$B$32,2,FALSE)*100+DAY(K66))</f>
        <v>#N/A</v>
      </c>
      <c r="Y66" s="38" t="str">
        <f t="shared" ref="Y66:Y97" si="15">IF(J66="","",(TEXT(J66,"aaa")))</f>
        <v/>
      </c>
      <c r="Z66" s="18" t="e">
        <f>(IF(Q66=9,0,100)+VLOOKUP(B66,コード表!$A$2:$B$32,2,FALSE))</f>
        <v>#N/A</v>
      </c>
      <c r="AA66" s="18" t="e">
        <f>(IF(R66=9,0,100)+VLOOKUP(B66,コード表!$A$2:$B$32,2,FALSE))</f>
        <v>#N/A</v>
      </c>
      <c r="AB66" s="18" t="e">
        <f>(IF(Q66=9,900,0)+VLOOKUP(B66,コード表!$A$2:$B$32,2,FALSE))</f>
        <v>#N/A</v>
      </c>
      <c r="AC66" s="18" t="e">
        <f>(IF(R66=9,900,0)+VLOOKUP(B66,コード表!$A$2:$B$32,2,FALSE))</f>
        <v>#N/A</v>
      </c>
      <c r="AD66" s="18" t="e">
        <f>(IF(OR(Q66=9,R66=9),90000,0)+(VLOOKUP(B66,コード表!$A$2:$B$32,2,FALSE))*100+DAY(M66))</f>
        <v>#N/A</v>
      </c>
      <c r="AE66" s="18">
        <f>COUNTIF(AD$1:AD66,AD66)</f>
        <v>65</v>
      </c>
      <c r="AF66" s="18">
        <f>COUNTIF(AA$1:AA66,AA66)</f>
        <v>65</v>
      </c>
      <c r="AG66" s="18" t="e">
        <f t="shared" ref="AG66:AG97" si="16">IF(OR(Z66&gt;100,AA66&gt;100),1,0)</f>
        <v>#N/A</v>
      </c>
      <c r="AH66" s="18">
        <f>COUNTIF(AG$1:AG66,AG66)</f>
        <v>65</v>
      </c>
    </row>
    <row r="67" spans="1:34" ht="27">
      <c r="A67" s="18">
        <v>66</v>
      </c>
      <c r="B67" s="74"/>
      <c r="C67" s="79"/>
      <c r="D67" s="74"/>
      <c r="E67" s="74"/>
      <c r="F67" s="75"/>
      <c r="G67" s="76"/>
      <c r="H67" s="74"/>
      <c r="I67" s="74"/>
      <c r="J67" s="78"/>
      <c r="K67" s="76"/>
      <c r="M67" s="76"/>
      <c r="N67" s="74"/>
      <c r="O67" s="74"/>
      <c r="P67" s="74"/>
      <c r="Q67" s="75"/>
      <c r="R67" s="75"/>
      <c r="T67" s="7" t="str">
        <f t="shared" si="12"/>
        <v/>
      </c>
      <c r="U67" s="10" t="str">
        <f t="shared" si="13"/>
        <v xml:space="preserve">
</v>
      </c>
      <c r="V67" s="191">
        <f t="shared" ref="V67:V98" si="17">K67+ROW()/1000</f>
        <v>6.7000000000000004E-2</v>
      </c>
      <c r="W67" s="35">
        <f t="shared" si="14"/>
        <v>1</v>
      </c>
      <c r="X67" s="35" t="e">
        <f>(VLOOKUP(B67,コード表!$A$2:$B$32,2,FALSE)*100+DAY(K67))</f>
        <v>#N/A</v>
      </c>
      <c r="Y67" s="38" t="str">
        <f t="shared" si="15"/>
        <v/>
      </c>
      <c r="Z67" s="18" t="e">
        <f>(IF(Q67=9,0,100)+VLOOKUP(B67,コード表!$A$2:$B$32,2,FALSE))</f>
        <v>#N/A</v>
      </c>
      <c r="AA67" s="18" t="e">
        <f>(IF(R67=9,0,100)+VLOOKUP(B67,コード表!$A$2:$B$32,2,FALSE))</f>
        <v>#N/A</v>
      </c>
      <c r="AB67" s="18" t="e">
        <f>(IF(Q67=9,900,0)+VLOOKUP(B67,コード表!$A$2:$B$32,2,FALSE))</f>
        <v>#N/A</v>
      </c>
      <c r="AC67" s="18" t="e">
        <f>(IF(R67=9,900,0)+VLOOKUP(B67,コード表!$A$2:$B$32,2,FALSE))</f>
        <v>#N/A</v>
      </c>
      <c r="AD67" s="18" t="e">
        <f>(IF(OR(Q67=9,R67=9),90000,0)+(VLOOKUP(B67,コード表!$A$2:$B$32,2,FALSE))*100+DAY(M67))</f>
        <v>#N/A</v>
      </c>
      <c r="AE67" s="18">
        <f>COUNTIF(AD$1:AD67,AD67)</f>
        <v>66</v>
      </c>
      <c r="AF67" s="18">
        <f>COUNTIF(AA$1:AA67,AA67)</f>
        <v>66</v>
      </c>
      <c r="AG67" s="18" t="e">
        <f t="shared" si="16"/>
        <v>#N/A</v>
      </c>
      <c r="AH67" s="18">
        <f>COUNTIF(AG$1:AG67,AG67)</f>
        <v>66</v>
      </c>
    </row>
    <row r="68" spans="1:34" ht="27">
      <c r="A68" s="18">
        <v>67</v>
      </c>
      <c r="B68" s="74"/>
      <c r="C68" s="79"/>
      <c r="D68" s="74"/>
      <c r="E68" s="74"/>
      <c r="F68" s="75"/>
      <c r="G68" s="76"/>
      <c r="H68" s="74"/>
      <c r="I68" s="74"/>
      <c r="J68" s="78"/>
      <c r="K68" s="76"/>
      <c r="M68" s="76"/>
      <c r="N68" s="74"/>
      <c r="O68" s="74"/>
      <c r="P68" s="74"/>
      <c r="Q68" s="75"/>
      <c r="R68" s="75"/>
      <c r="T68" s="7" t="str">
        <f t="shared" si="12"/>
        <v/>
      </c>
      <c r="U68" s="10" t="str">
        <f t="shared" si="13"/>
        <v xml:space="preserve">
</v>
      </c>
      <c r="V68" s="191">
        <f t="shared" si="17"/>
        <v>6.8000000000000005E-2</v>
      </c>
      <c r="W68" s="35">
        <f t="shared" si="14"/>
        <v>1</v>
      </c>
      <c r="X68" s="35" t="e">
        <f>(VLOOKUP(B68,コード表!$A$2:$B$32,2,FALSE)*100+DAY(K68))</f>
        <v>#N/A</v>
      </c>
      <c r="Y68" s="38" t="str">
        <f t="shared" si="15"/>
        <v/>
      </c>
      <c r="Z68" s="18" t="e">
        <f>(IF(Q68=9,0,100)+VLOOKUP(B68,コード表!$A$2:$B$32,2,FALSE))</f>
        <v>#N/A</v>
      </c>
      <c r="AA68" s="18" t="e">
        <f>(IF(R68=9,0,100)+VLOOKUP(B68,コード表!$A$2:$B$32,2,FALSE))</f>
        <v>#N/A</v>
      </c>
      <c r="AB68" s="18" t="e">
        <f>(IF(Q68=9,900,0)+VLOOKUP(B68,コード表!$A$2:$B$32,2,FALSE))</f>
        <v>#N/A</v>
      </c>
      <c r="AC68" s="18" t="e">
        <f>(IF(R68=9,900,0)+VLOOKUP(B68,コード表!$A$2:$B$32,2,FALSE))</f>
        <v>#N/A</v>
      </c>
      <c r="AD68" s="18" t="e">
        <f>(IF(OR(Q68=9,R68=9),90000,0)+(VLOOKUP(B68,コード表!$A$2:$B$32,2,FALSE))*100+DAY(M68))</f>
        <v>#N/A</v>
      </c>
      <c r="AE68" s="18">
        <f>COUNTIF(AD$1:AD68,AD68)</f>
        <v>67</v>
      </c>
      <c r="AF68" s="18">
        <f>COUNTIF(AA$1:AA68,AA68)</f>
        <v>67</v>
      </c>
      <c r="AG68" s="18" t="e">
        <f t="shared" si="16"/>
        <v>#N/A</v>
      </c>
      <c r="AH68" s="18">
        <f>COUNTIF(AG$1:AG68,AG68)</f>
        <v>67</v>
      </c>
    </row>
    <row r="69" spans="1:34" ht="27">
      <c r="A69" s="18">
        <v>68</v>
      </c>
      <c r="B69" s="74"/>
      <c r="C69" s="79"/>
      <c r="D69" s="74"/>
      <c r="E69" s="74"/>
      <c r="F69" s="75"/>
      <c r="G69" s="76"/>
      <c r="H69" s="74"/>
      <c r="I69" s="74"/>
      <c r="J69" s="78"/>
      <c r="K69" s="76"/>
      <c r="M69" s="76"/>
      <c r="N69" s="74"/>
      <c r="O69" s="74"/>
      <c r="P69" s="74"/>
      <c r="Q69" s="75"/>
      <c r="R69" s="75"/>
      <c r="T69" s="7" t="str">
        <f t="shared" si="12"/>
        <v/>
      </c>
      <c r="U69" s="10" t="str">
        <f t="shared" si="13"/>
        <v xml:space="preserve">
</v>
      </c>
      <c r="V69" s="191">
        <f t="shared" si="17"/>
        <v>6.9000000000000006E-2</v>
      </c>
      <c r="W69" s="35">
        <f t="shared" si="14"/>
        <v>1</v>
      </c>
      <c r="X69" s="35" t="e">
        <f>(VLOOKUP(B69,コード表!$A$2:$B$32,2,FALSE)*100+DAY(K69))</f>
        <v>#N/A</v>
      </c>
      <c r="Y69" s="38" t="str">
        <f t="shared" si="15"/>
        <v/>
      </c>
      <c r="Z69" s="18" t="e">
        <f>(IF(Q69=9,0,100)+VLOOKUP(B69,コード表!$A$2:$B$32,2,FALSE))</f>
        <v>#N/A</v>
      </c>
      <c r="AA69" s="18" t="e">
        <f>(IF(R69=9,0,100)+VLOOKUP(B69,コード表!$A$2:$B$32,2,FALSE))</f>
        <v>#N/A</v>
      </c>
      <c r="AB69" s="18" t="e">
        <f>(IF(Q69=9,900,0)+VLOOKUP(B69,コード表!$A$2:$B$32,2,FALSE))</f>
        <v>#N/A</v>
      </c>
      <c r="AC69" s="18" t="e">
        <f>(IF(R69=9,900,0)+VLOOKUP(B69,コード表!$A$2:$B$32,2,FALSE))</f>
        <v>#N/A</v>
      </c>
      <c r="AD69" s="18" t="e">
        <f>(IF(OR(Q69=9,R69=9),90000,0)+(VLOOKUP(B69,コード表!$A$2:$B$32,2,FALSE))*100+DAY(M69))</f>
        <v>#N/A</v>
      </c>
      <c r="AE69" s="18">
        <f>COUNTIF(AD$1:AD69,AD69)</f>
        <v>68</v>
      </c>
      <c r="AF69" s="18">
        <f>COUNTIF(AA$1:AA69,AA69)</f>
        <v>68</v>
      </c>
      <c r="AG69" s="18" t="e">
        <f t="shared" si="16"/>
        <v>#N/A</v>
      </c>
      <c r="AH69" s="18">
        <f>COUNTIF(AG$1:AG69,AG69)</f>
        <v>68</v>
      </c>
    </row>
    <row r="70" spans="1:34" ht="27">
      <c r="A70" s="18">
        <v>69</v>
      </c>
      <c r="B70" s="74"/>
      <c r="C70" s="79"/>
      <c r="D70" s="74"/>
      <c r="E70" s="74"/>
      <c r="F70" s="75"/>
      <c r="G70" s="76"/>
      <c r="H70" s="74"/>
      <c r="I70" s="74"/>
      <c r="J70" s="78"/>
      <c r="K70" s="76"/>
      <c r="M70" s="76"/>
      <c r="N70" s="74"/>
      <c r="O70" s="74"/>
      <c r="P70" s="74"/>
      <c r="Q70" s="75"/>
      <c r="R70" s="75"/>
      <c r="T70" s="7" t="str">
        <f t="shared" si="12"/>
        <v/>
      </c>
      <c r="U70" s="10" t="str">
        <f t="shared" si="13"/>
        <v xml:space="preserve">
</v>
      </c>
      <c r="V70" s="191">
        <f t="shared" si="17"/>
        <v>7.0000000000000007E-2</v>
      </c>
      <c r="W70" s="35">
        <f t="shared" si="14"/>
        <v>1</v>
      </c>
      <c r="X70" s="35" t="e">
        <f>(VLOOKUP(B70,コード表!$A$2:$B$32,2,FALSE)*100+DAY(K70))</f>
        <v>#N/A</v>
      </c>
      <c r="Y70" s="38" t="str">
        <f t="shared" si="15"/>
        <v/>
      </c>
      <c r="Z70" s="18" t="e">
        <f>(IF(Q70=9,0,100)+VLOOKUP(B70,コード表!$A$2:$B$32,2,FALSE))</f>
        <v>#N/A</v>
      </c>
      <c r="AA70" s="18" t="e">
        <f>(IF(R70=9,0,100)+VLOOKUP(B70,コード表!$A$2:$B$32,2,FALSE))</f>
        <v>#N/A</v>
      </c>
      <c r="AB70" s="18" t="e">
        <f>(IF(Q70=9,900,0)+VLOOKUP(B70,コード表!$A$2:$B$32,2,FALSE))</f>
        <v>#N/A</v>
      </c>
      <c r="AC70" s="18" t="e">
        <f>(IF(R70=9,900,0)+VLOOKUP(B70,コード表!$A$2:$B$32,2,FALSE))</f>
        <v>#N/A</v>
      </c>
      <c r="AD70" s="18" t="e">
        <f>(IF(OR(Q70=9,R70=9),90000,0)+(VLOOKUP(B70,コード表!$A$2:$B$32,2,FALSE))*100+DAY(M70))</f>
        <v>#N/A</v>
      </c>
      <c r="AE70" s="18">
        <f>COUNTIF(AD$1:AD70,AD70)</f>
        <v>69</v>
      </c>
      <c r="AF70" s="18">
        <f>COUNTIF(AA$1:AA70,AA70)</f>
        <v>69</v>
      </c>
      <c r="AG70" s="18" t="e">
        <f t="shared" si="16"/>
        <v>#N/A</v>
      </c>
      <c r="AH70" s="18">
        <f>COUNTIF(AG$1:AG70,AG70)</f>
        <v>69</v>
      </c>
    </row>
    <row r="71" spans="1:34" ht="27">
      <c r="A71" s="18">
        <v>70</v>
      </c>
      <c r="B71" s="74"/>
      <c r="C71" s="79"/>
      <c r="D71" s="74"/>
      <c r="E71" s="74"/>
      <c r="F71" s="75"/>
      <c r="G71" s="76"/>
      <c r="H71" s="74"/>
      <c r="I71" s="74"/>
      <c r="J71" s="78"/>
      <c r="K71" s="76"/>
      <c r="M71" s="76"/>
      <c r="N71" s="74"/>
      <c r="O71" s="74"/>
      <c r="P71" s="74"/>
      <c r="Q71" s="75"/>
      <c r="R71" s="75"/>
      <c r="T71" s="7" t="str">
        <f t="shared" si="12"/>
        <v/>
      </c>
      <c r="U71" s="10" t="str">
        <f t="shared" si="13"/>
        <v xml:space="preserve">
</v>
      </c>
      <c r="V71" s="191">
        <f t="shared" si="17"/>
        <v>7.0999999999999994E-2</v>
      </c>
      <c r="W71" s="35">
        <f t="shared" si="14"/>
        <v>1</v>
      </c>
      <c r="X71" s="35" t="e">
        <f>(VLOOKUP(B71,コード表!$A$2:$B$32,2,FALSE)*100+DAY(K71))</f>
        <v>#N/A</v>
      </c>
      <c r="Y71" s="38" t="str">
        <f t="shared" si="15"/>
        <v/>
      </c>
      <c r="Z71" s="18" t="e">
        <f>(IF(Q71=9,0,100)+VLOOKUP(B71,コード表!$A$2:$B$32,2,FALSE))</f>
        <v>#N/A</v>
      </c>
      <c r="AA71" s="18" t="e">
        <f>(IF(R71=9,0,100)+VLOOKUP(B71,コード表!$A$2:$B$32,2,FALSE))</f>
        <v>#N/A</v>
      </c>
      <c r="AB71" s="18" t="e">
        <f>(IF(Q71=9,900,0)+VLOOKUP(B71,コード表!$A$2:$B$32,2,FALSE))</f>
        <v>#N/A</v>
      </c>
      <c r="AC71" s="18" t="e">
        <f>(IF(R71=9,900,0)+VLOOKUP(B71,コード表!$A$2:$B$32,2,FALSE))</f>
        <v>#N/A</v>
      </c>
      <c r="AD71" s="18" t="e">
        <f>(IF(OR(Q71=9,R71=9),90000,0)+(VLOOKUP(B71,コード表!$A$2:$B$32,2,FALSE))*100+DAY(M71))</f>
        <v>#N/A</v>
      </c>
      <c r="AE71" s="18">
        <f>COUNTIF(AD$1:AD71,AD71)</f>
        <v>70</v>
      </c>
      <c r="AF71" s="18">
        <f>COUNTIF(AA$1:AA71,AA71)</f>
        <v>70</v>
      </c>
      <c r="AG71" s="18" t="e">
        <f t="shared" si="16"/>
        <v>#N/A</v>
      </c>
      <c r="AH71" s="18">
        <f>COUNTIF(AG$1:AG71,AG71)</f>
        <v>70</v>
      </c>
    </row>
    <row r="72" spans="1:34" ht="27">
      <c r="A72" s="18">
        <v>71</v>
      </c>
      <c r="B72" s="74"/>
      <c r="C72" s="79"/>
      <c r="D72" s="74"/>
      <c r="E72" s="74"/>
      <c r="F72" s="75"/>
      <c r="G72" s="76"/>
      <c r="H72" s="74"/>
      <c r="I72" s="74"/>
      <c r="J72" s="78"/>
      <c r="K72" s="76"/>
      <c r="M72" s="76"/>
      <c r="N72" s="74"/>
      <c r="O72" s="74"/>
      <c r="P72" s="74"/>
      <c r="Q72" s="75"/>
      <c r="R72" s="75"/>
      <c r="T72" s="7" t="str">
        <f t="shared" si="12"/>
        <v/>
      </c>
      <c r="U72" s="10" t="str">
        <f t="shared" si="13"/>
        <v xml:space="preserve">
</v>
      </c>
      <c r="V72" s="191">
        <f t="shared" si="17"/>
        <v>7.1999999999999995E-2</v>
      </c>
      <c r="W72" s="35">
        <f t="shared" si="14"/>
        <v>1</v>
      </c>
      <c r="X72" s="35" t="e">
        <f>(VLOOKUP(B72,コード表!$A$2:$B$32,2,FALSE)*100+DAY(K72))</f>
        <v>#N/A</v>
      </c>
      <c r="Y72" s="38" t="str">
        <f t="shared" si="15"/>
        <v/>
      </c>
      <c r="Z72" s="18" t="e">
        <f>(IF(Q72=9,0,100)+VLOOKUP(B72,コード表!$A$2:$B$32,2,FALSE))</f>
        <v>#N/A</v>
      </c>
      <c r="AA72" s="18" t="e">
        <f>(IF(R72=9,0,100)+VLOOKUP(B72,コード表!$A$2:$B$32,2,FALSE))</f>
        <v>#N/A</v>
      </c>
      <c r="AB72" s="18" t="e">
        <f>(IF(Q72=9,900,0)+VLOOKUP(B72,コード表!$A$2:$B$32,2,FALSE))</f>
        <v>#N/A</v>
      </c>
      <c r="AC72" s="18" t="e">
        <f>(IF(R72=9,900,0)+VLOOKUP(B72,コード表!$A$2:$B$32,2,FALSE))</f>
        <v>#N/A</v>
      </c>
      <c r="AD72" s="18" t="e">
        <f>(IF(OR(Q72=9,R72=9),90000,0)+(VLOOKUP(B72,コード表!$A$2:$B$32,2,FALSE))*100+DAY(M72))</f>
        <v>#N/A</v>
      </c>
      <c r="AE72" s="18">
        <f>COUNTIF(AD$1:AD72,AD72)</f>
        <v>71</v>
      </c>
      <c r="AF72" s="18">
        <f>COUNTIF(AA$1:AA72,AA72)</f>
        <v>71</v>
      </c>
      <c r="AG72" s="18" t="e">
        <f t="shared" si="16"/>
        <v>#N/A</v>
      </c>
      <c r="AH72" s="18">
        <f>COUNTIF(AG$1:AG72,AG72)</f>
        <v>71</v>
      </c>
    </row>
    <row r="73" spans="1:34" ht="27">
      <c r="A73" s="18">
        <v>72</v>
      </c>
      <c r="B73" s="74"/>
      <c r="C73" s="79"/>
      <c r="D73" s="74"/>
      <c r="E73" s="74"/>
      <c r="F73" s="75"/>
      <c r="G73" s="76"/>
      <c r="H73" s="74"/>
      <c r="I73" s="74"/>
      <c r="J73" s="78"/>
      <c r="K73" s="76"/>
      <c r="M73" s="76"/>
      <c r="N73" s="74"/>
      <c r="O73" s="74"/>
      <c r="P73" s="74"/>
      <c r="Q73" s="75"/>
      <c r="R73" s="75"/>
      <c r="T73" s="7" t="str">
        <f t="shared" si="12"/>
        <v/>
      </c>
      <c r="U73" s="10" t="str">
        <f t="shared" si="13"/>
        <v xml:space="preserve">
</v>
      </c>
      <c r="V73" s="191">
        <f t="shared" si="17"/>
        <v>7.2999999999999995E-2</v>
      </c>
      <c r="W73" s="35">
        <f t="shared" si="14"/>
        <v>1</v>
      </c>
      <c r="X73" s="35" t="e">
        <f>(VLOOKUP(B73,コード表!$A$2:$B$32,2,FALSE)*100+DAY(K73))</f>
        <v>#N/A</v>
      </c>
      <c r="Y73" s="38" t="str">
        <f t="shared" si="15"/>
        <v/>
      </c>
      <c r="Z73" s="18" t="e">
        <f>(IF(Q73=9,0,100)+VLOOKUP(B73,コード表!$A$2:$B$32,2,FALSE))</f>
        <v>#N/A</v>
      </c>
      <c r="AA73" s="18" t="e">
        <f>(IF(R73=9,0,100)+VLOOKUP(B73,コード表!$A$2:$B$32,2,FALSE))</f>
        <v>#N/A</v>
      </c>
      <c r="AB73" s="18" t="e">
        <f>(IF(Q73=9,900,0)+VLOOKUP(B73,コード表!$A$2:$B$32,2,FALSE))</f>
        <v>#N/A</v>
      </c>
      <c r="AC73" s="18" t="e">
        <f>(IF(R73=9,900,0)+VLOOKUP(B73,コード表!$A$2:$B$32,2,FALSE))</f>
        <v>#N/A</v>
      </c>
      <c r="AD73" s="18" t="e">
        <f>(IF(OR(Q73=9,R73=9),90000,0)+(VLOOKUP(B73,コード表!$A$2:$B$32,2,FALSE))*100+DAY(M73))</f>
        <v>#N/A</v>
      </c>
      <c r="AE73" s="18">
        <f>COUNTIF(AD$1:AD73,AD73)</f>
        <v>72</v>
      </c>
      <c r="AF73" s="18">
        <f>COUNTIF(AA$1:AA73,AA73)</f>
        <v>72</v>
      </c>
      <c r="AG73" s="18" t="e">
        <f t="shared" si="16"/>
        <v>#N/A</v>
      </c>
      <c r="AH73" s="18">
        <f>COUNTIF(AG$1:AG73,AG73)</f>
        <v>72</v>
      </c>
    </row>
    <row r="74" spans="1:34" ht="27">
      <c r="A74" s="18">
        <v>73</v>
      </c>
      <c r="B74" s="74"/>
      <c r="C74" s="79"/>
      <c r="D74" s="74"/>
      <c r="E74" s="74"/>
      <c r="F74" s="75"/>
      <c r="G74" s="76"/>
      <c r="H74" s="74"/>
      <c r="I74" s="74"/>
      <c r="J74" s="78"/>
      <c r="K74" s="76"/>
      <c r="M74" s="76"/>
      <c r="N74" s="74"/>
      <c r="O74" s="74"/>
      <c r="P74" s="74"/>
      <c r="Q74" s="75"/>
      <c r="R74" s="75"/>
      <c r="T74" s="7" t="str">
        <f t="shared" si="12"/>
        <v/>
      </c>
      <c r="U74" s="10" t="str">
        <f t="shared" si="13"/>
        <v xml:space="preserve">
</v>
      </c>
      <c r="V74" s="191">
        <f t="shared" si="17"/>
        <v>7.3999999999999996E-2</v>
      </c>
      <c r="W74" s="35">
        <f t="shared" si="14"/>
        <v>1</v>
      </c>
      <c r="X74" s="35" t="e">
        <f>(VLOOKUP(B74,コード表!$A$2:$B$32,2,FALSE)*100+DAY(K74))</f>
        <v>#N/A</v>
      </c>
      <c r="Y74" s="38" t="str">
        <f t="shared" si="15"/>
        <v/>
      </c>
      <c r="Z74" s="18" t="e">
        <f>(IF(Q74=9,0,100)+VLOOKUP(B74,コード表!$A$2:$B$32,2,FALSE))</f>
        <v>#N/A</v>
      </c>
      <c r="AA74" s="18" t="e">
        <f>(IF(R74=9,0,100)+VLOOKUP(B74,コード表!$A$2:$B$32,2,FALSE))</f>
        <v>#N/A</v>
      </c>
      <c r="AB74" s="18" t="e">
        <f>(IF(Q74=9,900,0)+VLOOKUP(B74,コード表!$A$2:$B$32,2,FALSE))</f>
        <v>#N/A</v>
      </c>
      <c r="AC74" s="18" t="e">
        <f>(IF(R74=9,900,0)+VLOOKUP(B74,コード表!$A$2:$B$32,2,FALSE))</f>
        <v>#N/A</v>
      </c>
      <c r="AD74" s="18" t="e">
        <f>(IF(OR(Q74=9,R74=9),90000,0)+(VLOOKUP(B74,コード表!$A$2:$B$32,2,FALSE))*100+DAY(M74))</f>
        <v>#N/A</v>
      </c>
      <c r="AE74" s="18">
        <f>COUNTIF(AD$1:AD74,AD74)</f>
        <v>73</v>
      </c>
      <c r="AF74" s="18">
        <f>COUNTIF(AA$1:AA74,AA74)</f>
        <v>73</v>
      </c>
      <c r="AG74" s="18" t="e">
        <f t="shared" si="16"/>
        <v>#N/A</v>
      </c>
      <c r="AH74" s="18">
        <f>COUNTIF(AG$1:AG74,AG74)</f>
        <v>73</v>
      </c>
    </row>
    <row r="75" spans="1:34" ht="27">
      <c r="A75" s="18">
        <v>74</v>
      </c>
      <c r="B75" s="74"/>
      <c r="C75" s="79"/>
      <c r="D75" s="74"/>
      <c r="E75" s="74"/>
      <c r="F75" s="75"/>
      <c r="G75" s="76"/>
      <c r="H75" s="74"/>
      <c r="I75" s="74"/>
      <c r="J75" s="78"/>
      <c r="K75" s="76"/>
      <c r="M75" s="76"/>
      <c r="N75" s="74"/>
      <c r="O75" s="74"/>
      <c r="P75" s="74"/>
      <c r="Q75" s="75"/>
      <c r="R75" s="75"/>
      <c r="T75" s="7" t="str">
        <f t="shared" si="12"/>
        <v/>
      </c>
      <c r="U75" s="10" t="str">
        <f t="shared" si="13"/>
        <v xml:space="preserve">
</v>
      </c>
      <c r="V75" s="191">
        <f t="shared" si="17"/>
        <v>7.4999999999999997E-2</v>
      </c>
      <c r="W75" s="35">
        <f t="shared" si="14"/>
        <v>1</v>
      </c>
      <c r="X75" s="35" t="e">
        <f>(VLOOKUP(B75,コード表!$A$2:$B$32,2,FALSE)*100+DAY(K75))</f>
        <v>#N/A</v>
      </c>
      <c r="Y75" s="38" t="str">
        <f t="shared" si="15"/>
        <v/>
      </c>
      <c r="Z75" s="18" t="e">
        <f>(IF(Q75=9,0,100)+VLOOKUP(B75,コード表!$A$2:$B$32,2,FALSE))</f>
        <v>#N/A</v>
      </c>
      <c r="AA75" s="18" t="e">
        <f>(IF(R75=9,0,100)+VLOOKUP(B75,コード表!$A$2:$B$32,2,FALSE))</f>
        <v>#N/A</v>
      </c>
      <c r="AB75" s="18" t="e">
        <f>(IF(Q75=9,900,0)+VLOOKUP(B75,コード表!$A$2:$B$32,2,FALSE))</f>
        <v>#N/A</v>
      </c>
      <c r="AC75" s="18" t="e">
        <f>(IF(R75=9,900,0)+VLOOKUP(B75,コード表!$A$2:$B$32,2,FALSE))</f>
        <v>#N/A</v>
      </c>
      <c r="AD75" s="18" t="e">
        <f>(IF(OR(Q75=9,R75=9),90000,0)+(VLOOKUP(B75,コード表!$A$2:$B$32,2,FALSE))*100+DAY(M75))</f>
        <v>#N/A</v>
      </c>
      <c r="AE75" s="18">
        <f>COUNTIF(AD$1:AD75,AD75)</f>
        <v>74</v>
      </c>
      <c r="AF75" s="18">
        <f>COUNTIF(AA$1:AA75,AA75)</f>
        <v>74</v>
      </c>
      <c r="AG75" s="18" t="e">
        <f t="shared" si="16"/>
        <v>#N/A</v>
      </c>
      <c r="AH75" s="18">
        <f>COUNTIF(AG$1:AG75,AG75)</f>
        <v>74</v>
      </c>
    </row>
    <row r="76" spans="1:34" ht="27">
      <c r="A76" s="18">
        <v>75</v>
      </c>
      <c r="B76" s="74"/>
      <c r="C76" s="79"/>
      <c r="D76" s="74"/>
      <c r="E76" s="74"/>
      <c r="F76" s="75"/>
      <c r="G76" s="76"/>
      <c r="H76" s="74"/>
      <c r="I76" s="74"/>
      <c r="J76" s="78"/>
      <c r="K76" s="76"/>
      <c r="M76" s="76"/>
      <c r="N76" s="74"/>
      <c r="O76" s="74"/>
      <c r="P76" s="74"/>
      <c r="Q76" s="75"/>
      <c r="R76" s="75"/>
      <c r="T76" s="7" t="str">
        <f t="shared" si="12"/>
        <v/>
      </c>
      <c r="U76" s="10" t="str">
        <f t="shared" si="13"/>
        <v xml:space="preserve">
</v>
      </c>
      <c r="V76" s="191">
        <f t="shared" si="17"/>
        <v>7.5999999999999998E-2</v>
      </c>
      <c r="W76" s="35">
        <f t="shared" si="14"/>
        <v>1</v>
      </c>
      <c r="X76" s="35" t="e">
        <f>(VLOOKUP(B76,コード表!$A$2:$B$32,2,FALSE)*100+DAY(K76))</f>
        <v>#N/A</v>
      </c>
      <c r="Y76" s="38" t="str">
        <f t="shared" si="15"/>
        <v/>
      </c>
      <c r="Z76" s="18" t="e">
        <f>(IF(Q76=9,0,100)+VLOOKUP(B76,コード表!$A$2:$B$32,2,FALSE))</f>
        <v>#N/A</v>
      </c>
      <c r="AA76" s="18" t="e">
        <f>(IF(R76=9,0,100)+VLOOKUP(B76,コード表!$A$2:$B$32,2,FALSE))</f>
        <v>#N/A</v>
      </c>
      <c r="AB76" s="18" t="e">
        <f>(IF(Q76=9,900,0)+VLOOKUP(B76,コード表!$A$2:$B$32,2,FALSE))</f>
        <v>#N/A</v>
      </c>
      <c r="AC76" s="18" t="e">
        <f>(IF(R76=9,900,0)+VLOOKUP(B76,コード表!$A$2:$B$32,2,FALSE))</f>
        <v>#N/A</v>
      </c>
      <c r="AD76" s="18" t="e">
        <f>(IF(OR(Q76=9,R76=9),90000,0)+(VLOOKUP(B76,コード表!$A$2:$B$32,2,FALSE))*100+DAY(M76))</f>
        <v>#N/A</v>
      </c>
      <c r="AE76" s="18">
        <f>COUNTIF(AD$1:AD76,AD76)</f>
        <v>75</v>
      </c>
      <c r="AF76" s="18">
        <f>COUNTIF(AA$1:AA76,AA76)</f>
        <v>75</v>
      </c>
      <c r="AG76" s="18" t="e">
        <f t="shared" si="16"/>
        <v>#N/A</v>
      </c>
      <c r="AH76" s="18">
        <f>COUNTIF(AG$1:AG76,AG76)</f>
        <v>75</v>
      </c>
    </row>
    <row r="77" spans="1:34" ht="27">
      <c r="A77" s="18">
        <v>76</v>
      </c>
      <c r="B77" s="74"/>
      <c r="C77" s="79"/>
      <c r="D77" s="74"/>
      <c r="E77" s="74"/>
      <c r="F77" s="75"/>
      <c r="G77" s="76"/>
      <c r="H77" s="74"/>
      <c r="I77" s="74"/>
      <c r="J77" s="78"/>
      <c r="K77" s="76"/>
      <c r="M77" s="76"/>
      <c r="N77" s="74"/>
      <c r="O77" s="74"/>
      <c r="P77" s="74"/>
      <c r="Q77" s="75"/>
      <c r="R77" s="75"/>
      <c r="T77" s="7" t="str">
        <f t="shared" si="12"/>
        <v/>
      </c>
      <c r="U77" s="10" t="str">
        <f t="shared" si="13"/>
        <v xml:space="preserve">
</v>
      </c>
      <c r="V77" s="191">
        <f t="shared" si="17"/>
        <v>7.6999999999999999E-2</v>
      </c>
      <c r="W77" s="35">
        <f t="shared" si="14"/>
        <v>1</v>
      </c>
      <c r="X77" s="35" t="e">
        <f>(VLOOKUP(B77,コード表!$A$2:$B$32,2,FALSE)*100+DAY(K77))</f>
        <v>#N/A</v>
      </c>
      <c r="Y77" s="38" t="str">
        <f t="shared" si="15"/>
        <v/>
      </c>
      <c r="Z77" s="18" t="e">
        <f>(IF(Q77=9,0,100)+VLOOKUP(B77,コード表!$A$2:$B$32,2,FALSE))</f>
        <v>#N/A</v>
      </c>
      <c r="AA77" s="18" t="e">
        <f>(IF(R77=9,0,100)+VLOOKUP(B77,コード表!$A$2:$B$32,2,FALSE))</f>
        <v>#N/A</v>
      </c>
      <c r="AB77" s="18" t="e">
        <f>(IF(Q77=9,900,0)+VLOOKUP(B77,コード表!$A$2:$B$32,2,FALSE))</f>
        <v>#N/A</v>
      </c>
      <c r="AC77" s="18" t="e">
        <f>(IF(R77=9,900,0)+VLOOKUP(B77,コード表!$A$2:$B$32,2,FALSE))</f>
        <v>#N/A</v>
      </c>
      <c r="AD77" s="18" t="e">
        <f>(IF(OR(Q77=9,R77=9),90000,0)+(VLOOKUP(B77,コード表!$A$2:$B$32,2,FALSE))*100+DAY(M77))</f>
        <v>#N/A</v>
      </c>
      <c r="AE77" s="18">
        <f>COUNTIF(AD$1:AD77,AD77)</f>
        <v>76</v>
      </c>
      <c r="AF77" s="18">
        <f>COUNTIF(AA$1:AA77,AA77)</f>
        <v>76</v>
      </c>
      <c r="AG77" s="18" t="e">
        <f t="shared" si="16"/>
        <v>#N/A</v>
      </c>
      <c r="AH77" s="18">
        <f>COUNTIF(AG$1:AG77,AG77)</f>
        <v>76</v>
      </c>
    </row>
    <row r="78" spans="1:34" ht="27">
      <c r="A78" s="18">
        <v>77</v>
      </c>
      <c r="B78" s="74"/>
      <c r="C78" s="79"/>
      <c r="D78" s="74"/>
      <c r="E78" s="74"/>
      <c r="F78" s="75"/>
      <c r="G78" s="76"/>
      <c r="H78" s="74"/>
      <c r="I78" s="74"/>
      <c r="J78" s="78"/>
      <c r="K78" s="76"/>
      <c r="M78" s="76"/>
      <c r="N78" s="74"/>
      <c r="O78" s="74"/>
      <c r="P78" s="74"/>
      <c r="Q78" s="75"/>
      <c r="R78" s="75"/>
      <c r="T78" s="7" t="str">
        <f t="shared" si="12"/>
        <v/>
      </c>
      <c r="U78" s="10" t="str">
        <f t="shared" si="13"/>
        <v xml:space="preserve">
</v>
      </c>
      <c r="V78" s="191">
        <f t="shared" si="17"/>
        <v>7.8E-2</v>
      </c>
      <c r="W78" s="35">
        <f t="shared" si="14"/>
        <v>1</v>
      </c>
      <c r="X78" s="35" t="e">
        <f>(VLOOKUP(B78,コード表!$A$2:$B$32,2,FALSE)*100+DAY(K78))</f>
        <v>#N/A</v>
      </c>
      <c r="Y78" s="38" t="str">
        <f t="shared" si="15"/>
        <v/>
      </c>
      <c r="Z78" s="18" t="e">
        <f>(IF(Q78=9,0,100)+VLOOKUP(B78,コード表!$A$2:$B$32,2,FALSE))</f>
        <v>#N/A</v>
      </c>
      <c r="AA78" s="18" t="e">
        <f>(IF(R78=9,0,100)+VLOOKUP(B78,コード表!$A$2:$B$32,2,FALSE))</f>
        <v>#N/A</v>
      </c>
      <c r="AB78" s="18" t="e">
        <f>(IF(Q78=9,900,0)+VLOOKUP(B78,コード表!$A$2:$B$32,2,FALSE))</f>
        <v>#N/A</v>
      </c>
      <c r="AC78" s="18" t="e">
        <f>(IF(R78=9,900,0)+VLOOKUP(B78,コード表!$A$2:$B$32,2,FALSE))</f>
        <v>#N/A</v>
      </c>
      <c r="AD78" s="18" t="e">
        <f>(IF(OR(Q78=9,R78=9),90000,0)+(VLOOKUP(B78,コード表!$A$2:$B$32,2,FALSE))*100+DAY(M78))</f>
        <v>#N/A</v>
      </c>
      <c r="AE78" s="18">
        <f>COUNTIF(AD$1:AD78,AD78)</f>
        <v>77</v>
      </c>
      <c r="AF78" s="18">
        <f>COUNTIF(AA$1:AA78,AA78)</f>
        <v>77</v>
      </c>
      <c r="AG78" s="18" t="e">
        <f t="shared" si="16"/>
        <v>#N/A</v>
      </c>
      <c r="AH78" s="18">
        <f>COUNTIF(AG$1:AG78,AG78)</f>
        <v>77</v>
      </c>
    </row>
    <row r="79" spans="1:34" ht="27">
      <c r="A79" s="18">
        <v>78</v>
      </c>
      <c r="B79" s="74"/>
      <c r="C79" s="79"/>
      <c r="D79" s="74"/>
      <c r="E79" s="74"/>
      <c r="F79" s="75"/>
      <c r="G79" s="76"/>
      <c r="H79" s="74"/>
      <c r="I79" s="74"/>
      <c r="J79" s="78"/>
      <c r="K79" s="76"/>
      <c r="M79" s="76"/>
      <c r="N79" s="74"/>
      <c r="O79" s="74"/>
      <c r="P79" s="74"/>
      <c r="Q79" s="75"/>
      <c r="R79" s="75"/>
      <c r="T79" s="7" t="str">
        <f t="shared" si="12"/>
        <v/>
      </c>
      <c r="U79" s="10" t="str">
        <f t="shared" si="13"/>
        <v xml:space="preserve">
</v>
      </c>
      <c r="V79" s="191">
        <f t="shared" si="17"/>
        <v>7.9000000000000001E-2</v>
      </c>
      <c r="W79" s="35">
        <f t="shared" si="14"/>
        <v>1</v>
      </c>
      <c r="X79" s="35" t="e">
        <f>(VLOOKUP(B79,コード表!$A$2:$B$32,2,FALSE)*100+DAY(K79))</f>
        <v>#N/A</v>
      </c>
      <c r="Y79" s="38" t="str">
        <f t="shared" si="15"/>
        <v/>
      </c>
      <c r="Z79" s="18" t="e">
        <f>(IF(Q79=9,0,100)+VLOOKUP(B79,コード表!$A$2:$B$32,2,FALSE))</f>
        <v>#N/A</v>
      </c>
      <c r="AA79" s="18" t="e">
        <f>(IF(R79=9,0,100)+VLOOKUP(B79,コード表!$A$2:$B$32,2,FALSE))</f>
        <v>#N/A</v>
      </c>
      <c r="AB79" s="18" t="e">
        <f>(IF(Q79=9,900,0)+VLOOKUP(B79,コード表!$A$2:$B$32,2,FALSE))</f>
        <v>#N/A</v>
      </c>
      <c r="AC79" s="18" t="e">
        <f>(IF(R79=9,900,0)+VLOOKUP(B79,コード表!$A$2:$B$32,2,FALSE))</f>
        <v>#N/A</v>
      </c>
      <c r="AD79" s="18" t="e">
        <f>(IF(OR(Q79=9,R79=9),90000,0)+(VLOOKUP(B79,コード表!$A$2:$B$32,2,FALSE))*100+DAY(M79))</f>
        <v>#N/A</v>
      </c>
      <c r="AE79" s="18">
        <f>COUNTIF(AD$1:AD79,AD79)</f>
        <v>78</v>
      </c>
      <c r="AF79" s="18">
        <f>COUNTIF(AA$1:AA79,AA79)</f>
        <v>78</v>
      </c>
      <c r="AG79" s="18" t="e">
        <f t="shared" si="16"/>
        <v>#N/A</v>
      </c>
      <c r="AH79" s="18">
        <f>COUNTIF(AG$1:AG79,AG79)</f>
        <v>78</v>
      </c>
    </row>
    <row r="80" spans="1:34" ht="27">
      <c r="A80" s="18">
        <v>79</v>
      </c>
      <c r="B80" s="74"/>
      <c r="C80" s="79"/>
      <c r="D80" s="74"/>
      <c r="E80" s="74"/>
      <c r="F80" s="75"/>
      <c r="G80" s="76"/>
      <c r="H80" s="74"/>
      <c r="I80" s="74"/>
      <c r="J80" s="78"/>
      <c r="K80" s="76"/>
      <c r="M80" s="76"/>
      <c r="N80" s="74"/>
      <c r="O80" s="74"/>
      <c r="P80" s="74"/>
      <c r="Q80" s="75"/>
      <c r="R80" s="75"/>
      <c r="T80" s="7" t="str">
        <f t="shared" si="12"/>
        <v/>
      </c>
      <c r="U80" s="10" t="str">
        <f t="shared" si="13"/>
        <v xml:space="preserve">
</v>
      </c>
      <c r="V80" s="191">
        <f t="shared" si="17"/>
        <v>0.08</v>
      </c>
      <c r="W80" s="35">
        <f t="shared" si="14"/>
        <v>1</v>
      </c>
      <c r="X80" s="35" t="e">
        <f>(VLOOKUP(B80,コード表!$A$2:$B$32,2,FALSE)*100+DAY(K80))</f>
        <v>#N/A</v>
      </c>
      <c r="Y80" s="38" t="str">
        <f t="shared" si="15"/>
        <v/>
      </c>
      <c r="Z80" s="18" t="e">
        <f>(IF(Q80=9,0,100)+VLOOKUP(B80,コード表!$A$2:$B$32,2,FALSE))</f>
        <v>#N/A</v>
      </c>
      <c r="AA80" s="18" t="e">
        <f>(IF(R80=9,0,100)+VLOOKUP(B80,コード表!$A$2:$B$32,2,FALSE))</f>
        <v>#N/A</v>
      </c>
      <c r="AB80" s="18" t="e">
        <f>(IF(Q80=9,900,0)+VLOOKUP(B80,コード表!$A$2:$B$32,2,FALSE))</f>
        <v>#N/A</v>
      </c>
      <c r="AC80" s="18" t="e">
        <f>(IF(R80=9,900,0)+VLOOKUP(B80,コード表!$A$2:$B$32,2,FALSE))</f>
        <v>#N/A</v>
      </c>
      <c r="AD80" s="18" t="e">
        <f>(IF(OR(Q80=9,R80=9),90000,0)+(VLOOKUP(B80,コード表!$A$2:$B$32,2,FALSE))*100+DAY(M80))</f>
        <v>#N/A</v>
      </c>
      <c r="AE80" s="18">
        <f>COUNTIF(AD$1:AD80,AD80)</f>
        <v>79</v>
      </c>
      <c r="AF80" s="18">
        <f>COUNTIF(AA$1:AA80,AA80)</f>
        <v>79</v>
      </c>
      <c r="AG80" s="18" t="e">
        <f t="shared" si="16"/>
        <v>#N/A</v>
      </c>
      <c r="AH80" s="18">
        <f>COUNTIF(AG$1:AG80,AG80)</f>
        <v>79</v>
      </c>
    </row>
    <row r="81" spans="1:34" ht="27">
      <c r="A81" s="18">
        <v>80</v>
      </c>
      <c r="B81" s="74"/>
      <c r="C81" s="79"/>
      <c r="D81" s="74"/>
      <c r="E81" s="74"/>
      <c r="F81" s="75"/>
      <c r="G81" s="76"/>
      <c r="H81" s="74"/>
      <c r="I81" s="74"/>
      <c r="J81" s="78"/>
      <c r="K81" s="76"/>
      <c r="M81" s="76"/>
      <c r="N81" s="74"/>
      <c r="O81" s="74"/>
      <c r="P81" s="74"/>
      <c r="Q81" s="75"/>
      <c r="R81" s="75"/>
      <c r="T81" s="7" t="str">
        <f t="shared" si="12"/>
        <v/>
      </c>
      <c r="U81" s="10" t="str">
        <f t="shared" si="13"/>
        <v xml:space="preserve">
</v>
      </c>
      <c r="V81" s="191">
        <f t="shared" si="17"/>
        <v>8.1000000000000003E-2</v>
      </c>
      <c r="W81" s="35">
        <f t="shared" si="14"/>
        <v>1</v>
      </c>
      <c r="X81" s="35" t="e">
        <f>(VLOOKUP(B81,コード表!$A$2:$B$32,2,FALSE)*100+DAY(K81))</f>
        <v>#N/A</v>
      </c>
      <c r="Y81" s="38" t="str">
        <f t="shared" si="15"/>
        <v/>
      </c>
      <c r="Z81" s="18" t="e">
        <f>(IF(Q81=9,0,100)+VLOOKUP(B81,コード表!$A$2:$B$32,2,FALSE))</f>
        <v>#N/A</v>
      </c>
      <c r="AA81" s="18" t="e">
        <f>(IF(R81=9,0,100)+VLOOKUP(B81,コード表!$A$2:$B$32,2,FALSE))</f>
        <v>#N/A</v>
      </c>
      <c r="AB81" s="18" t="e">
        <f>(IF(Q81=9,900,0)+VLOOKUP(B81,コード表!$A$2:$B$32,2,FALSE))</f>
        <v>#N/A</v>
      </c>
      <c r="AC81" s="18" t="e">
        <f>(IF(R81=9,900,0)+VLOOKUP(B81,コード表!$A$2:$B$32,2,FALSE))</f>
        <v>#N/A</v>
      </c>
      <c r="AD81" s="18" t="e">
        <f>(IF(OR(Q81=9,R81=9),90000,0)+(VLOOKUP(B81,コード表!$A$2:$B$32,2,FALSE))*100+DAY(M81))</f>
        <v>#N/A</v>
      </c>
      <c r="AE81" s="18">
        <f>COUNTIF(AD$1:AD81,AD81)</f>
        <v>80</v>
      </c>
      <c r="AF81" s="18">
        <f>COUNTIF(AA$1:AA81,AA81)</f>
        <v>80</v>
      </c>
      <c r="AG81" s="18" t="e">
        <f t="shared" si="16"/>
        <v>#N/A</v>
      </c>
      <c r="AH81" s="18">
        <f>COUNTIF(AG$1:AG81,AG81)</f>
        <v>80</v>
      </c>
    </row>
    <row r="82" spans="1:34" ht="27">
      <c r="A82" s="18">
        <v>81</v>
      </c>
      <c r="B82" s="74"/>
      <c r="C82" s="79"/>
      <c r="D82" s="74"/>
      <c r="E82" s="74"/>
      <c r="F82" s="75"/>
      <c r="G82" s="76"/>
      <c r="H82" s="74"/>
      <c r="I82" s="74"/>
      <c r="J82" s="78"/>
      <c r="K82" s="76"/>
      <c r="M82" s="76"/>
      <c r="N82" s="74"/>
      <c r="O82" s="74"/>
      <c r="P82" s="74"/>
      <c r="Q82" s="75"/>
      <c r="R82" s="75"/>
      <c r="T82" s="7" t="str">
        <f t="shared" si="12"/>
        <v/>
      </c>
      <c r="U82" s="10" t="str">
        <f t="shared" si="13"/>
        <v xml:space="preserve">
</v>
      </c>
      <c r="V82" s="191">
        <f t="shared" si="17"/>
        <v>8.2000000000000003E-2</v>
      </c>
      <c r="W82" s="35">
        <f t="shared" si="14"/>
        <v>1</v>
      </c>
      <c r="X82" s="35" t="e">
        <f>(VLOOKUP(B82,コード表!$A$2:$B$32,2,FALSE)*100+DAY(K82))</f>
        <v>#N/A</v>
      </c>
      <c r="Y82" s="38" t="str">
        <f t="shared" si="15"/>
        <v/>
      </c>
      <c r="Z82" s="18" t="e">
        <f>(IF(Q82=9,0,100)+VLOOKUP(B82,コード表!$A$2:$B$32,2,FALSE))</f>
        <v>#N/A</v>
      </c>
      <c r="AA82" s="18" t="e">
        <f>(IF(R82=9,0,100)+VLOOKUP(B82,コード表!$A$2:$B$32,2,FALSE))</f>
        <v>#N/A</v>
      </c>
      <c r="AB82" s="18" t="e">
        <f>(IF(Q82=9,900,0)+VLOOKUP(B82,コード表!$A$2:$B$32,2,FALSE))</f>
        <v>#N/A</v>
      </c>
      <c r="AC82" s="18" t="e">
        <f>(IF(R82=9,900,0)+VLOOKUP(B82,コード表!$A$2:$B$32,2,FALSE))</f>
        <v>#N/A</v>
      </c>
      <c r="AD82" s="18" t="e">
        <f>(IF(OR(Q82=9,R82=9),90000,0)+(VLOOKUP(B82,コード表!$A$2:$B$32,2,FALSE))*100+DAY(M82))</f>
        <v>#N/A</v>
      </c>
      <c r="AE82" s="18">
        <f>COUNTIF(AD$1:AD82,AD82)</f>
        <v>81</v>
      </c>
      <c r="AF82" s="18">
        <f>COUNTIF(AA$1:AA82,AA82)</f>
        <v>81</v>
      </c>
      <c r="AG82" s="18" t="e">
        <f t="shared" si="16"/>
        <v>#N/A</v>
      </c>
      <c r="AH82" s="18">
        <f>COUNTIF(AG$1:AG82,AG82)</f>
        <v>81</v>
      </c>
    </row>
    <row r="83" spans="1:34" ht="27">
      <c r="A83" s="18">
        <v>82</v>
      </c>
      <c r="B83" s="74"/>
      <c r="C83" s="79"/>
      <c r="D83" s="74"/>
      <c r="E83" s="74"/>
      <c r="F83" s="75"/>
      <c r="G83" s="76"/>
      <c r="H83" s="74"/>
      <c r="I83" s="74"/>
      <c r="J83" s="78"/>
      <c r="K83" s="76"/>
      <c r="M83" s="76"/>
      <c r="N83" s="74"/>
      <c r="O83" s="74"/>
      <c r="P83" s="74"/>
      <c r="Q83" s="75"/>
      <c r="R83" s="75"/>
      <c r="T83" s="7" t="str">
        <f t="shared" si="12"/>
        <v/>
      </c>
      <c r="U83" s="10" t="str">
        <f t="shared" si="13"/>
        <v xml:space="preserve">
</v>
      </c>
      <c r="V83" s="191">
        <f t="shared" si="17"/>
        <v>8.3000000000000004E-2</v>
      </c>
      <c r="W83" s="35">
        <f t="shared" si="14"/>
        <v>1</v>
      </c>
      <c r="X83" s="35" t="e">
        <f>(VLOOKUP(B83,コード表!$A$2:$B$32,2,FALSE)*100+DAY(K83))</f>
        <v>#N/A</v>
      </c>
      <c r="Y83" s="38" t="str">
        <f t="shared" si="15"/>
        <v/>
      </c>
      <c r="Z83" s="18" t="e">
        <f>(IF(Q83=9,0,100)+VLOOKUP(B83,コード表!$A$2:$B$32,2,FALSE))</f>
        <v>#N/A</v>
      </c>
      <c r="AA83" s="18" t="e">
        <f>(IF(R83=9,0,100)+VLOOKUP(B83,コード表!$A$2:$B$32,2,FALSE))</f>
        <v>#N/A</v>
      </c>
      <c r="AB83" s="18" t="e">
        <f>(IF(Q83=9,900,0)+VLOOKUP(B83,コード表!$A$2:$B$32,2,FALSE))</f>
        <v>#N/A</v>
      </c>
      <c r="AC83" s="18" t="e">
        <f>(IF(R83=9,900,0)+VLOOKUP(B83,コード表!$A$2:$B$32,2,FALSE))</f>
        <v>#N/A</v>
      </c>
      <c r="AD83" s="18" t="e">
        <f>(IF(OR(Q83=9,R83=9),90000,0)+(VLOOKUP(B83,コード表!$A$2:$B$32,2,FALSE))*100+DAY(M83))</f>
        <v>#N/A</v>
      </c>
      <c r="AE83" s="18">
        <f>COUNTIF(AD$1:AD83,AD83)</f>
        <v>82</v>
      </c>
      <c r="AF83" s="18">
        <f>COUNTIF(AA$1:AA83,AA83)</f>
        <v>82</v>
      </c>
      <c r="AG83" s="18" t="e">
        <f t="shared" si="16"/>
        <v>#N/A</v>
      </c>
      <c r="AH83" s="18">
        <f>COUNTIF(AG$1:AG83,AG83)</f>
        <v>82</v>
      </c>
    </row>
    <row r="84" spans="1:34" ht="27">
      <c r="A84" s="18">
        <v>83</v>
      </c>
      <c r="B84" s="74"/>
      <c r="C84" s="79"/>
      <c r="D84" s="74"/>
      <c r="E84" s="74"/>
      <c r="F84" s="75"/>
      <c r="G84" s="76"/>
      <c r="H84" s="74"/>
      <c r="I84" s="74"/>
      <c r="J84" s="78"/>
      <c r="K84" s="76"/>
      <c r="M84" s="76"/>
      <c r="N84" s="74"/>
      <c r="O84" s="74"/>
      <c r="P84" s="74"/>
      <c r="Q84" s="75"/>
      <c r="R84" s="75"/>
      <c r="T84" s="7" t="str">
        <f t="shared" si="12"/>
        <v/>
      </c>
      <c r="U84" s="10" t="str">
        <f t="shared" si="13"/>
        <v xml:space="preserve">
</v>
      </c>
      <c r="V84" s="191">
        <f t="shared" si="17"/>
        <v>8.4000000000000005E-2</v>
      </c>
      <c r="W84" s="35">
        <f t="shared" si="14"/>
        <v>1</v>
      </c>
      <c r="X84" s="35" t="e">
        <f>(VLOOKUP(B84,コード表!$A$2:$B$32,2,FALSE)*100+DAY(K84))</f>
        <v>#N/A</v>
      </c>
      <c r="Y84" s="38" t="str">
        <f t="shared" si="15"/>
        <v/>
      </c>
      <c r="Z84" s="18" t="e">
        <f>(IF(Q84=9,0,100)+VLOOKUP(B84,コード表!$A$2:$B$32,2,FALSE))</f>
        <v>#N/A</v>
      </c>
      <c r="AA84" s="18" t="e">
        <f>(IF(R84=9,0,100)+VLOOKUP(B84,コード表!$A$2:$B$32,2,FALSE))</f>
        <v>#N/A</v>
      </c>
      <c r="AB84" s="18" t="e">
        <f>(IF(Q84=9,900,0)+VLOOKUP(B84,コード表!$A$2:$B$32,2,FALSE))</f>
        <v>#N/A</v>
      </c>
      <c r="AC84" s="18" t="e">
        <f>(IF(R84=9,900,0)+VLOOKUP(B84,コード表!$A$2:$B$32,2,FALSE))</f>
        <v>#N/A</v>
      </c>
      <c r="AD84" s="18" t="e">
        <f>(IF(OR(Q84=9,R84=9),90000,0)+(VLOOKUP(B84,コード表!$A$2:$B$32,2,FALSE))*100+DAY(M84))</f>
        <v>#N/A</v>
      </c>
      <c r="AE84" s="18">
        <f>COUNTIF(AD$1:AD84,AD84)</f>
        <v>83</v>
      </c>
      <c r="AF84" s="18">
        <f>COUNTIF(AA$1:AA84,AA84)</f>
        <v>83</v>
      </c>
      <c r="AG84" s="18" t="e">
        <f t="shared" si="16"/>
        <v>#N/A</v>
      </c>
      <c r="AH84" s="18">
        <f>COUNTIF(AG$1:AG84,AG84)</f>
        <v>83</v>
      </c>
    </row>
    <row r="85" spans="1:34" ht="27">
      <c r="A85" s="18">
        <v>84</v>
      </c>
      <c r="B85" s="74"/>
      <c r="C85" s="79"/>
      <c r="D85" s="74"/>
      <c r="E85" s="74"/>
      <c r="F85" s="75"/>
      <c r="G85" s="76"/>
      <c r="H85" s="74"/>
      <c r="I85" s="74"/>
      <c r="J85" s="78"/>
      <c r="K85" s="76"/>
      <c r="M85" s="76"/>
      <c r="N85" s="74"/>
      <c r="O85" s="74"/>
      <c r="P85" s="74"/>
      <c r="Q85" s="75"/>
      <c r="R85" s="75"/>
      <c r="T85" s="7" t="str">
        <f t="shared" si="12"/>
        <v/>
      </c>
      <c r="U85" s="10" t="str">
        <f t="shared" si="13"/>
        <v xml:space="preserve">
</v>
      </c>
      <c r="V85" s="191">
        <f t="shared" si="17"/>
        <v>8.5000000000000006E-2</v>
      </c>
      <c r="W85" s="35">
        <f t="shared" si="14"/>
        <v>1</v>
      </c>
      <c r="X85" s="35" t="e">
        <f>(VLOOKUP(B85,コード表!$A$2:$B$32,2,FALSE)*100+DAY(K85))</f>
        <v>#N/A</v>
      </c>
      <c r="Y85" s="38" t="str">
        <f t="shared" si="15"/>
        <v/>
      </c>
      <c r="Z85" s="18" t="e">
        <f>(IF(Q85=9,0,100)+VLOOKUP(B85,コード表!$A$2:$B$32,2,FALSE))</f>
        <v>#N/A</v>
      </c>
      <c r="AA85" s="18" t="e">
        <f>(IF(R85=9,0,100)+VLOOKUP(B85,コード表!$A$2:$B$32,2,FALSE))</f>
        <v>#N/A</v>
      </c>
      <c r="AB85" s="18" t="e">
        <f>(IF(Q85=9,900,0)+VLOOKUP(B85,コード表!$A$2:$B$32,2,FALSE))</f>
        <v>#N/A</v>
      </c>
      <c r="AC85" s="18" t="e">
        <f>(IF(R85=9,900,0)+VLOOKUP(B85,コード表!$A$2:$B$32,2,FALSE))</f>
        <v>#N/A</v>
      </c>
      <c r="AD85" s="18" t="e">
        <f>(IF(OR(Q85=9,R85=9),90000,0)+(VLOOKUP(B85,コード表!$A$2:$B$32,2,FALSE))*100+DAY(M85))</f>
        <v>#N/A</v>
      </c>
      <c r="AE85" s="18">
        <f>COUNTIF(AD$1:AD85,AD85)</f>
        <v>84</v>
      </c>
      <c r="AF85" s="18">
        <f>COUNTIF(AA$1:AA85,AA85)</f>
        <v>84</v>
      </c>
      <c r="AG85" s="18" t="e">
        <f t="shared" si="16"/>
        <v>#N/A</v>
      </c>
      <c r="AH85" s="18">
        <f>COUNTIF(AG$1:AG85,AG85)</f>
        <v>84</v>
      </c>
    </row>
    <row r="86" spans="1:34" ht="27">
      <c r="A86" s="18">
        <v>85</v>
      </c>
      <c r="B86" s="74"/>
      <c r="C86" s="79"/>
      <c r="D86" s="74"/>
      <c r="E86" s="74"/>
      <c r="F86" s="75"/>
      <c r="G86" s="76"/>
      <c r="H86" s="74"/>
      <c r="I86" s="74"/>
      <c r="J86" s="78"/>
      <c r="K86" s="76"/>
      <c r="M86" s="76"/>
      <c r="N86" s="74"/>
      <c r="O86" s="74"/>
      <c r="P86" s="74"/>
      <c r="Q86" s="75"/>
      <c r="R86" s="75"/>
      <c r="T86" s="7" t="str">
        <f t="shared" si="12"/>
        <v/>
      </c>
      <c r="U86" s="10" t="str">
        <f t="shared" si="13"/>
        <v xml:space="preserve">
</v>
      </c>
      <c r="V86" s="191">
        <f t="shared" si="17"/>
        <v>8.5999999999999993E-2</v>
      </c>
      <c r="W86" s="35">
        <f t="shared" si="14"/>
        <v>1</v>
      </c>
      <c r="X86" s="35" t="e">
        <f>(VLOOKUP(B86,コード表!$A$2:$B$32,2,FALSE)*100+DAY(K86))</f>
        <v>#N/A</v>
      </c>
      <c r="Y86" s="38" t="str">
        <f t="shared" si="15"/>
        <v/>
      </c>
      <c r="Z86" s="18" t="e">
        <f>(IF(Q86=9,0,100)+VLOOKUP(B86,コード表!$A$2:$B$32,2,FALSE))</f>
        <v>#N/A</v>
      </c>
      <c r="AA86" s="18" t="e">
        <f>(IF(R86=9,0,100)+VLOOKUP(B86,コード表!$A$2:$B$32,2,FALSE))</f>
        <v>#N/A</v>
      </c>
      <c r="AB86" s="18" t="e">
        <f>(IF(Q86=9,900,0)+VLOOKUP(B86,コード表!$A$2:$B$32,2,FALSE))</f>
        <v>#N/A</v>
      </c>
      <c r="AC86" s="18" t="e">
        <f>(IF(R86=9,900,0)+VLOOKUP(B86,コード表!$A$2:$B$32,2,FALSE))</f>
        <v>#N/A</v>
      </c>
      <c r="AD86" s="18" t="e">
        <f>(IF(OR(Q86=9,R86=9),90000,0)+(VLOOKUP(B86,コード表!$A$2:$B$32,2,FALSE))*100+DAY(M86))</f>
        <v>#N/A</v>
      </c>
      <c r="AE86" s="18">
        <f>COUNTIF(AD$1:AD86,AD86)</f>
        <v>85</v>
      </c>
      <c r="AF86" s="18">
        <f>COUNTIF(AA$1:AA86,AA86)</f>
        <v>85</v>
      </c>
      <c r="AG86" s="18" t="e">
        <f t="shared" si="16"/>
        <v>#N/A</v>
      </c>
      <c r="AH86" s="18">
        <f>COUNTIF(AG$1:AG86,AG86)</f>
        <v>85</v>
      </c>
    </row>
    <row r="87" spans="1:34" ht="27">
      <c r="A87" s="18">
        <v>86</v>
      </c>
      <c r="B87" s="74"/>
      <c r="C87" s="79"/>
      <c r="D87" s="74"/>
      <c r="E87" s="74"/>
      <c r="F87" s="75"/>
      <c r="G87" s="76"/>
      <c r="H87" s="74"/>
      <c r="I87" s="74"/>
      <c r="J87" s="78"/>
      <c r="K87" s="76"/>
      <c r="M87" s="76"/>
      <c r="N87" s="74"/>
      <c r="O87" s="74"/>
      <c r="P87" s="74"/>
      <c r="Q87" s="75"/>
      <c r="R87" s="75"/>
      <c r="T87" s="7" t="str">
        <f t="shared" si="12"/>
        <v/>
      </c>
      <c r="U87" s="10" t="str">
        <f t="shared" si="13"/>
        <v xml:space="preserve">
</v>
      </c>
      <c r="V87" s="191">
        <f t="shared" si="17"/>
        <v>8.6999999999999994E-2</v>
      </c>
      <c r="W87" s="35">
        <f t="shared" si="14"/>
        <v>1</v>
      </c>
      <c r="X87" s="35" t="e">
        <f>(VLOOKUP(B87,コード表!$A$2:$B$32,2,FALSE)*100+DAY(K87))</f>
        <v>#N/A</v>
      </c>
      <c r="Y87" s="38" t="str">
        <f t="shared" si="15"/>
        <v/>
      </c>
      <c r="Z87" s="18" t="e">
        <f>(IF(Q87=9,0,100)+VLOOKUP(B87,コード表!$A$2:$B$32,2,FALSE))</f>
        <v>#N/A</v>
      </c>
      <c r="AA87" s="18" t="e">
        <f>(IF(R87=9,0,100)+VLOOKUP(B87,コード表!$A$2:$B$32,2,FALSE))</f>
        <v>#N/A</v>
      </c>
      <c r="AB87" s="18" t="e">
        <f>(IF(Q87=9,900,0)+VLOOKUP(B87,コード表!$A$2:$B$32,2,FALSE))</f>
        <v>#N/A</v>
      </c>
      <c r="AC87" s="18" t="e">
        <f>(IF(R87=9,900,0)+VLOOKUP(B87,コード表!$A$2:$B$32,2,FALSE))</f>
        <v>#N/A</v>
      </c>
      <c r="AD87" s="18" t="e">
        <f>(IF(OR(Q87=9,R87=9),90000,0)+(VLOOKUP(B87,コード表!$A$2:$B$32,2,FALSE))*100+DAY(M87))</f>
        <v>#N/A</v>
      </c>
      <c r="AE87" s="18">
        <f>COUNTIF(AD$1:AD87,AD87)</f>
        <v>86</v>
      </c>
      <c r="AF87" s="18">
        <f>COUNTIF(AA$1:AA87,AA87)</f>
        <v>86</v>
      </c>
      <c r="AG87" s="18" t="e">
        <f t="shared" si="16"/>
        <v>#N/A</v>
      </c>
      <c r="AH87" s="18">
        <f>COUNTIF(AG$1:AG87,AG87)</f>
        <v>86</v>
      </c>
    </row>
    <row r="88" spans="1:34" ht="27">
      <c r="A88" s="18">
        <v>87</v>
      </c>
      <c r="B88" s="74"/>
      <c r="C88" s="79"/>
      <c r="D88" s="74"/>
      <c r="E88" s="74"/>
      <c r="F88" s="75"/>
      <c r="G88" s="76"/>
      <c r="H88" s="74"/>
      <c r="I88" s="74"/>
      <c r="J88" s="78"/>
      <c r="K88" s="76"/>
      <c r="M88" s="76"/>
      <c r="N88" s="74"/>
      <c r="O88" s="74"/>
      <c r="P88" s="74"/>
      <c r="Q88" s="75"/>
      <c r="R88" s="75"/>
      <c r="T88" s="7" t="str">
        <f t="shared" si="12"/>
        <v/>
      </c>
      <c r="U88" s="10" t="str">
        <f t="shared" si="13"/>
        <v xml:space="preserve">
</v>
      </c>
      <c r="V88" s="191">
        <f t="shared" si="17"/>
        <v>8.7999999999999995E-2</v>
      </c>
      <c r="W88" s="35">
        <f t="shared" si="14"/>
        <v>1</v>
      </c>
      <c r="X88" s="35" t="e">
        <f>(VLOOKUP(B88,コード表!$A$2:$B$32,2,FALSE)*100+DAY(K88))</f>
        <v>#N/A</v>
      </c>
      <c r="Y88" s="38" t="str">
        <f t="shared" si="15"/>
        <v/>
      </c>
      <c r="Z88" s="18" t="e">
        <f>(IF(Q88=9,0,100)+VLOOKUP(B88,コード表!$A$2:$B$32,2,FALSE))</f>
        <v>#N/A</v>
      </c>
      <c r="AA88" s="18" t="e">
        <f>(IF(R88=9,0,100)+VLOOKUP(B88,コード表!$A$2:$B$32,2,FALSE))</f>
        <v>#N/A</v>
      </c>
      <c r="AB88" s="18" t="e">
        <f>(IF(Q88=9,900,0)+VLOOKUP(B88,コード表!$A$2:$B$32,2,FALSE))</f>
        <v>#N/A</v>
      </c>
      <c r="AC88" s="18" t="e">
        <f>(IF(R88=9,900,0)+VLOOKUP(B88,コード表!$A$2:$B$32,2,FALSE))</f>
        <v>#N/A</v>
      </c>
      <c r="AD88" s="18" t="e">
        <f>(IF(OR(Q88=9,R88=9),90000,0)+(VLOOKUP(B88,コード表!$A$2:$B$32,2,FALSE))*100+DAY(M88))</f>
        <v>#N/A</v>
      </c>
      <c r="AE88" s="18">
        <f>COUNTIF(AD$1:AD88,AD88)</f>
        <v>87</v>
      </c>
      <c r="AF88" s="18">
        <f>COUNTIF(AA$1:AA88,AA88)</f>
        <v>87</v>
      </c>
      <c r="AG88" s="18" t="e">
        <f t="shared" si="16"/>
        <v>#N/A</v>
      </c>
      <c r="AH88" s="18">
        <f>COUNTIF(AG$1:AG88,AG88)</f>
        <v>87</v>
      </c>
    </row>
    <row r="89" spans="1:34" ht="27">
      <c r="A89" s="18">
        <v>88</v>
      </c>
      <c r="B89" s="74"/>
      <c r="C89" s="79"/>
      <c r="D89" s="74"/>
      <c r="E89" s="74"/>
      <c r="F89" s="75"/>
      <c r="G89" s="76"/>
      <c r="H89" s="74"/>
      <c r="I89" s="74"/>
      <c r="J89" s="78"/>
      <c r="K89" s="76"/>
      <c r="M89" s="76"/>
      <c r="N89" s="74"/>
      <c r="O89" s="74"/>
      <c r="P89" s="74"/>
      <c r="Q89" s="75"/>
      <c r="R89" s="75"/>
      <c r="T89" s="7" t="str">
        <f t="shared" si="12"/>
        <v/>
      </c>
      <c r="U89" s="10" t="str">
        <f t="shared" si="13"/>
        <v xml:space="preserve">
</v>
      </c>
      <c r="V89" s="191">
        <f t="shared" si="17"/>
        <v>8.8999999999999996E-2</v>
      </c>
      <c r="W89" s="35">
        <f t="shared" si="14"/>
        <v>1</v>
      </c>
      <c r="X89" s="35" t="e">
        <f>(VLOOKUP(B89,コード表!$A$2:$B$32,2,FALSE)*100+DAY(K89))</f>
        <v>#N/A</v>
      </c>
      <c r="Y89" s="38" t="str">
        <f t="shared" si="15"/>
        <v/>
      </c>
      <c r="Z89" s="18" t="e">
        <f>(IF(Q89=9,0,100)+VLOOKUP(B89,コード表!$A$2:$B$32,2,FALSE))</f>
        <v>#N/A</v>
      </c>
      <c r="AA89" s="18" t="e">
        <f>(IF(R89=9,0,100)+VLOOKUP(B89,コード表!$A$2:$B$32,2,FALSE))</f>
        <v>#N/A</v>
      </c>
      <c r="AB89" s="18" t="e">
        <f>(IF(Q89=9,900,0)+VLOOKUP(B89,コード表!$A$2:$B$32,2,FALSE))</f>
        <v>#N/A</v>
      </c>
      <c r="AC89" s="18" t="e">
        <f>(IF(R89=9,900,0)+VLOOKUP(B89,コード表!$A$2:$B$32,2,FALSE))</f>
        <v>#N/A</v>
      </c>
      <c r="AD89" s="18" t="e">
        <f>(IF(OR(Q89=9,R89=9),90000,0)+(VLOOKUP(B89,コード表!$A$2:$B$32,2,FALSE))*100+DAY(M89))</f>
        <v>#N/A</v>
      </c>
      <c r="AE89" s="18">
        <f>COUNTIF(AD$1:AD89,AD89)</f>
        <v>88</v>
      </c>
      <c r="AF89" s="18">
        <f>COUNTIF(AA$1:AA89,AA89)</f>
        <v>88</v>
      </c>
      <c r="AG89" s="18" t="e">
        <f t="shared" si="16"/>
        <v>#N/A</v>
      </c>
      <c r="AH89" s="18">
        <f>COUNTIF(AG$1:AG89,AG89)</f>
        <v>88</v>
      </c>
    </row>
    <row r="90" spans="1:34" ht="27">
      <c r="A90" s="18">
        <v>89</v>
      </c>
      <c r="B90" s="74"/>
      <c r="C90" s="79"/>
      <c r="D90" s="74"/>
      <c r="E90" s="74"/>
      <c r="F90" s="75"/>
      <c r="G90" s="76"/>
      <c r="H90" s="74"/>
      <c r="I90" s="74"/>
      <c r="J90" s="78"/>
      <c r="K90" s="76"/>
      <c r="M90" s="76"/>
      <c r="N90" s="74"/>
      <c r="O90" s="74"/>
      <c r="P90" s="74"/>
      <c r="Q90" s="75"/>
      <c r="R90" s="75"/>
      <c r="T90" s="7" t="str">
        <f t="shared" si="12"/>
        <v/>
      </c>
      <c r="U90" s="10" t="str">
        <f t="shared" si="13"/>
        <v xml:space="preserve">
</v>
      </c>
      <c r="V90" s="191">
        <f t="shared" si="17"/>
        <v>0.09</v>
      </c>
      <c r="W90" s="35">
        <f t="shared" si="14"/>
        <v>1</v>
      </c>
      <c r="X90" s="35" t="e">
        <f>(VLOOKUP(B90,コード表!$A$2:$B$32,2,FALSE)*100+DAY(K90))</f>
        <v>#N/A</v>
      </c>
      <c r="Y90" s="38" t="str">
        <f t="shared" si="15"/>
        <v/>
      </c>
      <c r="Z90" s="18" t="e">
        <f>(IF(Q90=9,0,100)+VLOOKUP(B90,コード表!$A$2:$B$32,2,FALSE))</f>
        <v>#N/A</v>
      </c>
      <c r="AA90" s="18" t="e">
        <f>(IF(R90=9,0,100)+VLOOKUP(B90,コード表!$A$2:$B$32,2,FALSE))</f>
        <v>#N/A</v>
      </c>
      <c r="AB90" s="18" t="e">
        <f>(IF(Q90=9,900,0)+VLOOKUP(B90,コード表!$A$2:$B$32,2,FALSE))</f>
        <v>#N/A</v>
      </c>
      <c r="AC90" s="18" t="e">
        <f>(IF(R90=9,900,0)+VLOOKUP(B90,コード表!$A$2:$B$32,2,FALSE))</f>
        <v>#N/A</v>
      </c>
      <c r="AD90" s="18" t="e">
        <f>(IF(OR(Q90=9,R90=9),90000,0)+(VLOOKUP(B90,コード表!$A$2:$B$32,2,FALSE))*100+DAY(M90))</f>
        <v>#N/A</v>
      </c>
      <c r="AE90" s="18">
        <f>COUNTIF(AD$1:AD90,AD90)</f>
        <v>89</v>
      </c>
      <c r="AF90" s="18">
        <f>COUNTIF(AA$1:AA90,AA90)</f>
        <v>89</v>
      </c>
      <c r="AG90" s="18" t="e">
        <f t="shared" si="16"/>
        <v>#N/A</v>
      </c>
      <c r="AH90" s="18">
        <f>COUNTIF(AG$1:AG90,AG90)</f>
        <v>89</v>
      </c>
    </row>
    <row r="91" spans="1:34" ht="27">
      <c r="A91" s="18">
        <v>90</v>
      </c>
      <c r="B91" s="74"/>
      <c r="C91" s="79"/>
      <c r="D91" s="74"/>
      <c r="E91" s="74"/>
      <c r="F91" s="75"/>
      <c r="G91" s="76"/>
      <c r="H91" s="74"/>
      <c r="I91" s="74"/>
      <c r="J91" s="78"/>
      <c r="K91" s="76"/>
      <c r="M91" s="76"/>
      <c r="N91" s="74"/>
      <c r="O91" s="74"/>
      <c r="P91" s="74"/>
      <c r="Q91" s="75"/>
      <c r="R91" s="75"/>
      <c r="T91" s="7" t="str">
        <f t="shared" si="12"/>
        <v/>
      </c>
      <c r="U91" s="10" t="str">
        <f t="shared" si="13"/>
        <v xml:space="preserve">
</v>
      </c>
      <c r="V91" s="191">
        <f t="shared" si="17"/>
        <v>9.0999999999999998E-2</v>
      </c>
      <c r="W91" s="35">
        <f t="shared" si="14"/>
        <v>1</v>
      </c>
      <c r="X91" s="35" t="e">
        <f>(VLOOKUP(B91,コード表!$A$2:$B$32,2,FALSE)*100+DAY(K91))</f>
        <v>#N/A</v>
      </c>
      <c r="Y91" s="38" t="str">
        <f t="shared" si="15"/>
        <v/>
      </c>
      <c r="Z91" s="18" t="e">
        <f>(IF(Q91=9,0,100)+VLOOKUP(B91,コード表!$A$2:$B$32,2,FALSE))</f>
        <v>#N/A</v>
      </c>
      <c r="AA91" s="18" t="e">
        <f>(IF(R91=9,0,100)+VLOOKUP(B91,コード表!$A$2:$B$32,2,FALSE))</f>
        <v>#N/A</v>
      </c>
      <c r="AB91" s="18" t="e">
        <f>(IF(Q91=9,900,0)+VLOOKUP(B91,コード表!$A$2:$B$32,2,FALSE))</f>
        <v>#N/A</v>
      </c>
      <c r="AC91" s="18" t="e">
        <f>(IF(R91=9,900,0)+VLOOKUP(B91,コード表!$A$2:$B$32,2,FALSE))</f>
        <v>#N/A</v>
      </c>
      <c r="AD91" s="18" t="e">
        <f>(IF(OR(Q91=9,R91=9),90000,0)+(VLOOKUP(B91,コード表!$A$2:$B$32,2,FALSE))*100+DAY(M91))</f>
        <v>#N/A</v>
      </c>
      <c r="AE91" s="18">
        <f>COUNTIF(AD$1:AD91,AD91)</f>
        <v>90</v>
      </c>
      <c r="AF91" s="18">
        <f>COUNTIF(AA$1:AA91,AA91)</f>
        <v>90</v>
      </c>
      <c r="AG91" s="18" t="e">
        <f t="shared" si="16"/>
        <v>#N/A</v>
      </c>
      <c r="AH91" s="18">
        <f>COUNTIF(AG$1:AG91,AG91)</f>
        <v>90</v>
      </c>
    </row>
    <row r="92" spans="1:34" ht="27">
      <c r="A92" s="18">
        <v>91</v>
      </c>
      <c r="B92" s="74"/>
      <c r="C92" s="79"/>
      <c r="D92" s="74"/>
      <c r="E92" s="74"/>
      <c r="F92" s="75"/>
      <c r="G92" s="76"/>
      <c r="H92" s="74"/>
      <c r="I92" s="74"/>
      <c r="J92" s="78"/>
      <c r="K92" s="76"/>
      <c r="M92" s="76"/>
      <c r="N92" s="74"/>
      <c r="O92" s="74"/>
      <c r="P92" s="74"/>
      <c r="Q92" s="75"/>
      <c r="R92" s="75"/>
      <c r="T92" s="7" t="str">
        <f t="shared" si="12"/>
        <v/>
      </c>
      <c r="U92" s="10" t="str">
        <f t="shared" si="13"/>
        <v xml:space="preserve">
</v>
      </c>
      <c r="V92" s="191">
        <f t="shared" si="17"/>
        <v>9.1999999999999998E-2</v>
      </c>
      <c r="W92" s="35">
        <f t="shared" si="14"/>
        <v>1</v>
      </c>
      <c r="X92" s="35" t="e">
        <f>(VLOOKUP(B92,コード表!$A$2:$B$32,2,FALSE)*100+DAY(K92))</f>
        <v>#N/A</v>
      </c>
      <c r="Y92" s="38" t="str">
        <f t="shared" si="15"/>
        <v/>
      </c>
      <c r="Z92" s="18" t="e">
        <f>(IF(Q92=9,0,100)+VLOOKUP(B92,コード表!$A$2:$B$32,2,FALSE))</f>
        <v>#N/A</v>
      </c>
      <c r="AA92" s="18" t="e">
        <f>(IF(R92=9,0,100)+VLOOKUP(B92,コード表!$A$2:$B$32,2,FALSE))</f>
        <v>#N/A</v>
      </c>
      <c r="AB92" s="18" t="e">
        <f>(IF(Q92=9,900,0)+VLOOKUP(B92,コード表!$A$2:$B$32,2,FALSE))</f>
        <v>#N/A</v>
      </c>
      <c r="AC92" s="18" t="e">
        <f>(IF(R92=9,900,0)+VLOOKUP(B92,コード表!$A$2:$B$32,2,FALSE))</f>
        <v>#N/A</v>
      </c>
      <c r="AD92" s="18" t="e">
        <f>(IF(OR(Q92=9,R92=9),90000,0)+(VLOOKUP(B92,コード表!$A$2:$B$32,2,FALSE))*100+DAY(M92))</f>
        <v>#N/A</v>
      </c>
      <c r="AE92" s="18">
        <f>COUNTIF(AD$1:AD92,AD92)</f>
        <v>91</v>
      </c>
      <c r="AF92" s="18">
        <f>COUNTIF(AA$1:AA92,AA92)</f>
        <v>91</v>
      </c>
      <c r="AG92" s="18" t="e">
        <f t="shared" si="16"/>
        <v>#N/A</v>
      </c>
      <c r="AH92" s="18">
        <f>COUNTIF(AG$1:AG92,AG92)</f>
        <v>91</v>
      </c>
    </row>
    <row r="93" spans="1:34" ht="27">
      <c r="A93" s="18">
        <v>92</v>
      </c>
      <c r="B93" s="74"/>
      <c r="C93" s="79"/>
      <c r="D93" s="74"/>
      <c r="E93" s="74"/>
      <c r="F93" s="75"/>
      <c r="G93" s="76"/>
      <c r="H93" s="74"/>
      <c r="I93" s="74"/>
      <c r="J93" s="78"/>
      <c r="K93" s="76"/>
      <c r="M93" s="76"/>
      <c r="N93" s="74"/>
      <c r="O93" s="74"/>
      <c r="P93" s="74"/>
      <c r="Q93" s="75"/>
      <c r="R93" s="75"/>
      <c r="T93" s="7" t="str">
        <f t="shared" si="12"/>
        <v/>
      </c>
      <c r="U93" s="10" t="str">
        <f t="shared" si="13"/>
        <v xml:space="preserve">
</v>
      </c>
      <c r="V93" s="191">
        <f t="shared" si="17"/>
        <v>9.2999999999999999E-2</v>
      </c>
      <c r="W93" s="35">
        <f t="shared" si="14"/>
        <v>1</v>
      </c>
      <c r="X93" s="35" t="e">
        <f>(VLOOKUP(B93,コード表!$A$2:$B$32,2,FALSE)*100+DAY(K93))</f>
        <v>#N/A</v>
      </c>
      <c r="Y93" s="38" t="str">
        <f t="shared" si="15"/>
        <v/>
      </c>
      <c r="Z93" s="18" t="e">
        <f>(IF(Q93=9,0,100)+VLOOKUP(B93,コード表!$A$2:$B$32,2,FALSE))</f>
        <v>#N/A</v>
      </c>
      <c r="AA93" s="18" t="e">
        <f>(IF(R93=9,0,100)+VLOOKUP(B93,コード表!$A$2:$B$32,2,FALSE))</f>
        <v>#N/A</v>
      </c>
      <c r="AB93" s="18" t="e">
        <f>(IF(Q93=9,900,0)+VLOOKUP(B93,コード表!$A$2:$B$32,2,FALSE))</f>
        <v>#N/A</v>
      </c>
      <c r="AC93" s="18" t="e">
        <f>(IF(R93=9,900,0)+VLOOKUP(B93,コード表!$A$2:$B$32,2,FALSE))</f>
        <v>#N/A</v>
      </c>
      <c r="AD93" s="18" t="e">
        <f>(IF(OR(Q93=9,R93=9),90000,0)+(VLOOKUP(B93,コード表!$A$2:$B$32,2,FALSE))*100+DAY(M93))</f>
        <v>#N/A</v>
      </c>
      <c r="AE93" s="18">
        <f>COUNTIF(AD$1:AD93,AD93)</f>
        <v>92</v>
      </c>
      <c r="AF93" s="18">
        <f>COUNTIF(AA$1:AA93,AA93)</f>
        <v>92</v>
      </c>
      <c r="AG93" s="18" t="e">
        <f t="shared" si="16"/>
        <v>#N/A</v>
      </c>
      <c r="AH93" s="18">
        <f>COUNTIF(AG$1:AG93,AG93)</f>
        <v>92</v>
      </c>
    </row>
    <row r="94" spans="1:34" ht="27">
      <c r="A94" s="18">
        <v>93</v>
      </c>
      <c r="B94" s="74"/>
      <c r="C94" s="79"/>
      <c r="D94" s="74"/>
      <c r="E94" s="74"/>
      <c r="F94" s="75"/>
      <c r="G94" s="76"/>
      <c r="H94" s="74"/>
      <c r="I94" s="74"/>
      <c r="J94" s="78"/>
      <c r="K94" s="76"/>
      <c r="M94" s="76"/>
      <c r="N94" s="74"/>
      <c r="O94" s="74"/>
      <c r="P94" s="74"/>
      <c r="Q94" s="75"/>
      <c r="R94" s="75"/>
      <c r="T94" s="7" t="str">
        <f t="shared" si="12"/>
        <v/>
      </c>
      <c r="U94" s="10" t="str">
        <f t="shared" si="13"/>
        <v xml:space="preserve">
</v>
      </c>
      <c r="V94" s="191">
        <f t="shared" si="17"/>
        <v>9.4E-2</v>
      </c>
      <c r="W94" s="35">
        <f t="shared" si="14"/>
        <v>1</v>
      </c>
      <c r="X94" s="35" t="e">
        <f>(VLOOKUP(B94,コード表!$A$2:$B$32,2,FALSE)*100+DAY(K94))</f>
        <v>#N/A</v>
      </c>
      <c r="Y94" s="38" t="str">
        <f t="shared" si="15"/>
        <v/>
      </c>
      <c r="Z94" s="18" t="e">
        <f>(IF(Q94=9,0,100)+VLOOKUP(B94,コード表!$A$2:$B$32,2,FALSE))</f>
        <v>#N/A</v>
      </c>
      <c r="AA94" s="18" t="e">
        <f>(IF(R94=9,0,100)+VLOOKUP(B94,コード表!$A$2:$B$32,2,FALSE))</f>
        <v>#N/A</v>
      </c>
      <c r="AB94" s="18" t="e">
        <f>(IF(Q94=9,900,0)+VLOOKUP(B94,コード表!$A$2:$B$32,2,FALSE))</f>
        <v>#N/A</v>
      </c>
      <c r="AC94" s="18" t="e">
        <f>(IF(R94=9,900,0)+VLOOKUP(B94,コード表!$A$2:$B$32,2,FALSE))</f>
        <v>#N/A</v>
      </c>
      <c r="AD94" s="18" t="e">
        <f>(IF(OR(Q94=9,R94=9),90000,0)+(VLOOKUP(B94,コード表!$A$2:$B$32,2,FALSE))*100+DAY(M94))</f>
        <v>#N/A</v>
      </c>
      <c r="AE94" s="18">
        <f>COUNTIF(AD$1:AD94,AD94)</f>
        <v>93</v>
      </c>
      <c r="AF94" s="18">
        <f>COUNTIF(AA$1:AA94,AA94)</f>
        <v>93</v>
      </c>
      <c r="AG94" s="18" t="e">
        <f t="shared" si="16"/>
        <v>#N/A</v>
      </c>
      <c r="AH94" s="18">
        <f>COUNTIF(AG$1:AG94,AG94)</f>
        <v>93</v>
      </c>
    </row>
    <row r="95" spans="1:34" ht="27">
      <c r="A95" s="18">
        <v>94</v>
      </c>
      <c r="B95" s="74"/>
      <c r="C95" s="79"/>
      <c r="D95" s="74"/>
      <c r="E95" s="74"/>
      <c r="F95" s="75"/>
      <c r="G95" s="76"/>
      <c r="H95" s="74"/>
      <c r="I95" s="74"/>
      <c r="J95" s="78"/>
      <c r="K95" s="76"/>
      <c r="M95" s="76"/>
      <c r="N95" s="74"/>
      <c r="O95" s="74"/>
      <c r="P95" s="74"/>
      <c r="Q95" s="75"/>
      <c r="R95" s="75"/>
      <c r="T95" s="7" t="str">
        <f t="shared" si="12"/>
        <v/>
      </c>
      <c r="U95" s="10" t="str">
        <f t="shared" si="13"/>
        <v xml:space="preserve">
</v>
      </c>
      <c r="V95" s="191">
        <f t="shared" si="17"/>
        <v>9.5000000000000001E-2</v>
      </c>
      <c r="W95" s="35">
        <f t="shared" si="14"/>
        <v>1</v>
      </c>
      <c r="X95" s="35" t="e">
        <f>(VLOOKUP(B95,コード表!$A$2:$B$32,2,FALSE)*100+DAY(K95))</f>
        <v>#N/A</v>
      </c>
      <c r="Y95" s="38" t="str">
        <f t="shared" si="15"/>
        <v/>
      </c>
      <c r="Z95" s="18" t="e">
        <f>(IF(Q95=9,0,100)+VLOOKUP(B95,コード表!$A$2:$B$32,2,FALSE))</f>
        <v>#N/A</v>
      </c>
      <c r="AA95" s="18" t="e">
        <f>(IF(R95=9,0,100)+VLOOKUP(B95,コード表!$A$2:$B$32,2,FALSE))</f>
        <v>#N/A</v>
      </c>
      <c r="AB95" s="18" t="e">
        <f>(IF(Q95=9,900,0)+VLOOKUP(B95,コード表!$A$2:$B$32,2,FALSE))</f>
        <v>#N/A</v>
      </c>
      <c r="AC95" s="18" t="e">
        <f>(IF(R95=9,900,0)+VLOOKUP(B95,コード表!$A$2:$B$32,2,FALSE))</f>
        <v>#N/A</v>
      </c>
      <c r="AD95" s="18" t="e">
        <f>(IF(OR(Q95=9,R95=9),90000,0)+(VLOOKUP(B95,コード表!$A$2:$B$32,2,FALSE))*100+DAY(M95))</f>
        <v>#N/A</v>
      </c>
      <c r="AE95" s="18">
        <f>COUNTIF(AD$1:AD95,AD95)</f>
        <v>94</v>
      </c>
      <c r="AF95" s="18">
        <f>COUNTIF(AA$1:AA95,AA95)</f>
        <v>94</v>
      </c>
      <c r="AG95" s="18" t="e">
        <f t="shared" si="16"/>
        <v>#N/A</v>
      </c>
      <c r="AH95" s="18">
        <f>COUNTIF(AG$1:AG95,AG95)</f>
        <v>94</v>
      </c>
    </row>
    <row r="96" spans="1:34" ht="27">
      <c r="A96" s="18">
        <v>95</v>
      </c>
      <c r="B96" s="74"/>
      <c r="C96" s="79"/>
      <c r="D96" s="74"/>
      <c r="E96" s="74"/>
      <c r="F96" s="75"/>
      <c r="G96" s="76"/>
      <c r="H96" s="74"/>
      <c r="I96" s="74"/>
      <c r="J96" s="78"/>
      <c r="K96" s="76"/>
      <c r="M96" s="76"/>
      <c r="N96" s="74"/>
      <c r="O96" s="74"/>
      <c r="P96" s="74"/>
      <c r="Q96" s="75"/>
      <c r="R96" s="75"/>
      <c r="T96" s="7" t="str">
        <f t="shared" si="12"/>
        <v/>
      </c>
      <c r="U96" s="10" t="str">
        <f t="shared" si="13"/>
        <v xml:space="preserve">
</v>
      </c>
      <c r="V96" s="191">
        <f t="shared" si="17"/>
        <v>9.6000000000000002E-2</v>
      </c>
      <c r="W96" s="35">
        <f t="shared" si="14"/>
        <v>1</v>
      </c>
      <c r="X96" s="35" t="e">
        <f>(VLOOKUP(B96,コード表!$A$2:$B$32,2,FALSE)*100+DAY(K96))</f>
        <v>#N/A</v>
      </c>
      <c r="Y96" s="38" t="str">
        <f t="shared" si="15"/>
        <v/>
      </c>
      <c r="Z96" s="18" t="e">
        <f>(IF(Q96=9,0,100)+VLOOKUP(B96,コード表!$A$2:$B$32,2,FALSE))</f>
        <v>#N/A</v>
      </c>
      <c r="AA96" s="18" t="e">
        <f>(IF(R96=9,0,100)+VLOOKUP(B96,コード表!$A$2:$B$32,2,FALSE))</f>
        <v>#N/A</v>
      </c>
      <c r="AB96" s="18" t="e">
        <f>(IF(Q96=9,900,0)+VLOOKUP(B96,コード表!$A$2:$B$32,2,FALSE))</f>
        <v>#N/A</v>
      </c>
      <c r="AC96" s="18" t="e">
        <f>(IF(R96=9,900,0)+VLOOKUP(B96,コード表!$A$2:$B$32,2,FALSE))</f>
        <v>#N/A</v>
      </c>
      <c r="AD96" s="18" t="e">
        <f>(IF(OR(Q96=9,R96=9),90000,0)+(VLOOKUP(B96,コード表!$A$2:$B$32,2,FALSE))*100+DAY(M96))</f>
        <v>#N/A</v>
      </c>
      <c r="AE96" s="18">
        <f>COUNTIF(AD$1:AD96,AD96)</f>
        <v>95</v>
      </c>
      <c r="AF96" s="18">
        <f>COUNTIF(AA$1:AA96,AA96)</f>
        <v>95</v>
      </c>
      <c r="AG96" s="18" t="e">
        <f t="shared" si="16"/>
        <v>#N/A</v>
      </c>
      <c r="AH96" s="18">
        <f>COUNTIF(AG$1:AG96,AG96)</f>
        <v>95</v>
      </c>
    </row>
    <row r="97" spans="1:34" ht="27">
      <c r="A97" s="18">
        <v>96</v>
      </c>
      <c r="B97" s="74"/>
      <c r="C97" s="79"/>
      <c r="D97" s="74"/>
      <c r="E97" s="74"/>
      <c r="F97" s="75"/>
      <c r="G97" s="76"/>
      <c r="H97" s="74"/>
      <c r="I97" s="74"/>
      <c r="J97" s="78"/>
      <c r="K97" s="76"/>
      <c r="M97" s="76"/>
      <c r="N97" s="74"/>
      <c r="O97" s="74"/>
      <c r="P97" s="74"/>
      <c r="Q97" s="75"/>
      <c r="R97" s="75"/>
      <c r="T97" s="7" t="str">
        <f t="shared" si="12"/>
        <v/>
      </c>
      <c r="U97" s="10" t="str">
        <f t="shared" si="13"/>
        <v xml:space="preserve">
</v>
      </c>
      <c r="V97" s="191">
        <f t="shared" si="17"/>
        <v>9.7000000000000003E-2</v>
      </c>
      <c r="W97" s="35">
        <f t="shared" si="14"/>
        <v>1</v>
      </c>
      <c r="X97" s="35" t="e">
        <f>(VLOOKUP(B97,コード表!$A$2:$B$32,2,FALSE)*100+DAY(K97))</f>
        <v>#N/A</v>
      </c>
      <c r="Y97" s="38" t="str">
        <f t="shared" si="15"/>
        <v/>
      </c>
      <c r="Z97" s="18" t="e">
        <f>(IF(Q97=9,0,100)+VLOOKUP(B97,コード表!$A$2:$B$32,2,FALSE))</f>
        <v>#N/A</v>
      </c>
      <c r="AA97" s="18" t="e">
        <f>(IF(R97=9,0,100)+VLOOKUP(B97,コード表!$A$2:$B$32,2,FALSE))</f>
        <v>#N/A</v>
      </c>
      <c r="AB97" s="18" t="e">
        <f>(IF(Q97=9,900,0)+VLOOKUP(B97,コード表!$A$2:$B$32,2,FALSE))</f>
        <v>#N/A</v>
      </c>
      <c r="AC97" s="18" t="e">
        <f>(IF(R97=9,900,0)+VLOOKUP(B97,コード表!$A$2:$B$32,2,FALSE))</f>
        <v>#N/A</v>
      </c>
      <c r="AD97" s="18" t="e">
        <f>(IF(OR(Q97=9,R97=9),90000,0)+(VLOOKUP(B97,コード表!$A$2:$B$32,2,FALSE))*100+DAY(M97))</f>
        <v>#N/A</v>
      </c>
      <c r="AE97" s="18">
        <f>COUNTIF(AD$1:AD97,AD97)</f>
        <v>96</v>
      </c>
      <c r="AF97" s="18">
        <f>COUNTIF(AA$1:AA97,AA97)</f>
        <v>96</v>
      </c>
      <c r="AG97" s="18" t="e">
        <f t="shared" si="16"/>
        <v>#N/A</v>
      </c>
      <c r="AH97" s="18">
        <f>COUNTIF(AG$1:AG97,AG97)</f>
        <v>96</v>
      </c>
    </row>
    <row r="98" spans="1:34" ht="27">
      <c r="A98" s="18">
        <v>97</v>
      </c>
      <c r="B98" s="74"/>
      <c r="C98" s="79"/>
      <c r="D98" s="74"/>
      <c r="E98" s="74"/>
      <c r="F98" s="75"/>
      <c r="G98" s="76"/>
      <c r="H98" s="74"/>
      <c r="I98" s="74"/>
      <c r="J98" s="78"/>
      <c r="K98" s="76"/>
      <c r="M98" s="76"/>
      <c r="N98" s="74"/>
      <c r="O98" s="74"/>
      <c r="P98" s="74"/>
      <c r="Q98" s="75"/>
      <c r="R98" s="75"/>
      <c r="T98" s="7" t="str">
        <f t="shared" ref="T98:T129" si="18">CONCATENATE(B98,C98)</f>
        <v/>
      </c>
      <c r="U98" s="10" t="str">
        <f t="shared" ref="U98:U129" si="19">E98&amp;CHAR(10)&amp;D98</f>
        <v xml:space="preserve">
</v>
      </c>
      <c r="V98" s="191">
        <f t="shared" si="17"/>
        <v>9.8000000000000004E-2</v>
      </c>
      <c r="W98" s="35">
        <f t="shared" ref="W98:W129" si="20">COUNTIFS($B$2:$B$161,B98,$K$2:$K$161,K98,$V$2:$V$161,"&lt;"&amp;V98)+1</f>
        <v>1</v>
      </c>
      <c r="X98" s="35" t="e">
        <f>(VLOOKUP(B98,コード表!$A$2:$B$32,2,FALSE)*100+DAY(K98))</f>
        <v>#N/A</v>
      </c>
      <c r="Y98" s="38" t="str">
        <f t="shared" ref="Y98:Y129" si="21">IF(J98="","",(TEXT(J98,"aaa")))</f>
        <v/>
      </c>
      <c r="Z98" s="18" t="e">
        <f>(IF(Q98=9,0,100)+VLOOKUP(B98,コード表!$A$2:$B$32,2,FALSE))</f>
        <v>#N/A</v>
      </c>
      <c r="AA98" s="18" t="e">
        <f>(IF(R98=9,0,100)+VLOOKUP(B98,コード表!$A$2:$B$32,2,FALSE))</f>
        <v>#N/A</v>
      </c>
      <c r="AB98" s="18" t="e">
        <f>(IF(Q98=9,900,0)+VLOOKUP(B98,コード表!$A$2:$B$32,2,FALSE))</f>
        <v>#N/A</v>
      </c>
      <c r="AC98" s="18" t="e">
        <f>(IF(R98=9,900,0)+VLOOKUP(B98,コード表!$A$2:$B$32,2,FALSE))</f>
        <v>#N/A</v>
      </c>
      <c r="AD98" s="18" t="e">
        <f>(IF(OR(Q98=9,R98=9),90000,0)+(VLOOKUP(B98,コード表!$A$2:$B$32,2,FALSE))*100+DAY(M98))</f>
        <v>#N/A</v>
      </c>
      <c r="AE98" s="18">
        <f>COUNTIF(AD$1:AD98,AD98)</f>
        <v>97</v>
      </c>
      <c r="AF98" s="18">
        <f>COUNTIF(AA$1:AA98,AA98)</f>
        <v>97</v>
      </c>
      <c r="AG98" s="18" t="e">
        <f t="shared" ref="AG98:AG129" si="22">IF(OR(Z98&gt;100,AA98&gt;100),1,0)</f>
        <v>#N/A</v>
      </c>
      <c r="AH98" s="18">
        <f>COUNTIF(AG$1:AG98,AG98)</f>
        <v>97</v>
      </c>
    </row>
    <row r="99" spans="1:34" ht="27">
      <c r="A99" s="18">
        <v>98</v>
      </c>
      <c r="B99" s="74"/>
      <c r="C99" s="79"/>
      <c r="D99" s="74"/>
      <c r="E99" s="74"/>
      <c r="F99" s="75"/>
      <c r="G99" s="76"/>
      <c r="H99" s="74"/>
      <c r="I99" s="74"/>
      <c r="J99" s="78"/>
      <c r="K99" s="76"/>
      <c r="M99" s="76"/>
      <c r="N99" s="74"/>
      <c r="O99" s="74"/>
      <c r="P99" s="74"/>
      <c r="Q99" s="75"/>
      <c r="R99" s="75"/>
      <c r="T99" s="7" t="str">
        <f t="shared" si="18"/>
        <v/>
      </c>
      <c r="U99" s="10" t="str">
        <f t="shared" si="19"/>
        <v xml:space="preserve">
</v>
      </c>
      <c r="V99" s="191">
        <f t="shared" ref="V99:V130" si="23">K99+ROW()/1000</f>
        <v>9.9000000000000005E-2</v>
      </c>
      <c r="W99" s="35">
        <f t="shared" si="20"/>
        <v>1</v>
      </c>
      <c r="X99" s="35" t="e">
        <f>(VLOOKUP(B99,コード表!$A$2:$B$32,2,FALSE)*100+DAY(K99))</f>
        <v>#N/A</v>
      </c>
      <c r="Y99" s="38" t="str">
        <f t="shared" si="21"/>
        <v/>
      </c>
      <c r="Z99" s="18" t="e">
        <f>(IF(Q99=9,0,100)+VLOOKUP(B99,コード表!$A$2:$B$32,2,FALSE))</f>
        <v>#N/A</v>
      </c>
      <c r="AA99" s="18" t="e">
        <f>(IF(R99=9,0,100)+VLOOKUP(B99,コード表!$A$2:$B$32,2,FALSE))</f>
        <v>#N/A</v>
      </c>
      <c r="AB99" s="18" t="e">
        <f>(IF(Q99=9,900,0)+VLOOKUP(B99,コード表!$A$2:$B$32,2,FALSE))</f>
        <v>#N/A</v>
      </c>
      <c r="AC99" s="18" t="e">
        <f>(IF(R99=9,900,0)+VLOOKUP(B99,コード表!$A$2:$B$32,2,FALSE))</f>
        <v>#N/A</v>
      </c>
      <c r="AD99" s="18" t="e">
        <f>(IF(OR(Q99=9,R99=9),90000,0)+(VLOOKUP(B99,コード表!$A$2:$B$32,2,FALSE))*100+DAY(M99))</f>
        <v>#N/A</v>
      </c>
      <c r="AE99" s="18">
        <f>COUNTIF(AD$1:AD99,AD99)</f>
        <v>98</v>
      </c>
      <c r="AF99" s="18">
        <f>COUNTIF(AA$1:AA99,AA99)</f>
        <v>98</v>
      </c>
      <c r="AG99" s="18" t="e">
        <f t="shared" si="22"/>
        <v>#N/A</v>
      </c>
      <c r="AH99" s="18">
        <f>COUNTIF(AG$1:AG99,AG99)</f>
        <v>98</v>
      </c>
    </row>
    <row r="100" spans="1:34" ht="27">
      <c r="A100" s="18">
        <v>99</v>
      </c>
      <c r="B100" s="74"/>
      <c r="C100" s="79"/>
      <c r="D100" s="74"/>
      <c r="E100" s="74"/>
      <c r="F100" s="75"/>
      <c r="G100" s="76"/>
      <c r="H100" s="74"/>
      <c r="I100" s="74"/>
      <c r="J100" s="78"/>
      <c r="K100" s="76"/>
      <c r="M100" s="76"/>
      <c r="N100" s="74"/>
      <c r="O100" s="74"/>
      <c r="P100" s="74"/>
      <c r="Q100" s="75"/>
      <c r="R100" s="75"/>
      <c r="T100" s="7" t="str">
        <f t="shared" si="18"/>
        <v/>
      </c>
      <c r="U100" s="10" t="str">
        <f t="shared" si="19"/>
        <v xml:space="preserve">
</v>
      </c>
      <c r="V100" s="191">
        <f t="shared" si="23"/>
        <v>0.1</v>
      </c>
      <c r="W100" s="35">
        <f t="shared" si="20"/>
        <v>1</v>
      </c>
      <c r="X100" s="35" t="e">
        <f>(VLOOKUP(B100,コード表!$A$2:$B$32,2,FALSE)*100+DAY(K100))</f>
        <v>#N/A</v>
      </c>
      <c r="Y100" s="38" t="str">
        <f t="shared" si="21"/>
        <v/>
      </c>
      <c r="Z100" s="18" t="e">
        <f>(IF(Q100=9,0,100)+VLOOKUP(B100,コード表!$A$2:$B$32,2,FALSE))</f>
        <v>#N/A</v>
      </c>
      <c r="AA100" s="18" t="e">
        <f>(IF(R100=9,0,100)+VLOOKUP(B100,コード表!$A$2:$B$32,2,FALSE))</f>
        <v>#N/A</v>
      </c>
      <c r="AB100" s="18" t="e">
        <f>(IF(Q100=9,900,0)+VLOOKUP(B100,コード表!$A$2:$B$32,2,FALSE))</f>
        <v>#N/A</v>
      </c>
      <c r="AC100" s="18" t="e">
        <f>(IF(R100=9,900,0)+VLOOKUP(B100,コード表!$A$2:$B$32,2,FALSE))</f>
        <v>#N/A</v>
      </c>
      <c r="AD100" s="18" t="e">
        <f>(IF(OR(Q100=9,R100=9),90000,0)+(VLOOKUP(B100,コード表!$A$2:$B$32,2,FALSE))*100+DAY(M100))</f>
        <v>#N/A</v>
      </c>
      <c r="AE100" s="18">
        <f>COUNTIF(AD$1:AD100,AD100)</f>
        <v>99</v>
      </c>
      <c r="AF100" s="18">
        <f>COUNTIF(AA$1:AA100,AA100)</f>
        <v>99</v>
      </c>
      <c r="AG100" s="18" t="e">
        <f t="shared" si="22"/>
        <v>#N/A</v>
      </c>
      <c r="AH100" s="18">
        <f>COUNTIF(AG$1:AG100,AG100)</f>
        <v>99</v>
      </c>
    </row>
    <row r="101" spans="1:34" ht="27">
      <c r="A101" s="18">
        <v>100</v>
      </c>
      <c r="B101" s="74"/>
      <c r="C101" s="79"/>
      <c r="D101" s="74"/>
      <c r="E101" s="74"/>
      <c r="F101" s="75"/>
      <c r="G101" s="76"/>
      <c r="H101" s="74"/>
      <c r="I101" s="74"/>
      <c r="J101" s="78"/>
      <c r="K101" s="76"/>
      <c r="M101" s="76"/>
      <c r="N101" s="74"/>
      <c r="O101" s="74"/>
      <c r="P101" s="74"/>
      <c r="Q101" s="75"/>
      <c r="R101" s="75"/>
      <c r="T101" s="7" t="str">
        <f t="shared" si="18"/>
        <v/>
      </c>
      <c r="U101" s="10" t="str">
        <f t="shared" si="19"/>
        <v xml:space="preserve">
</v>
      </c>
      <c r="V101" s="191">
        <f t="shared" si="23"/>
        <v>0.10100000000000001</v>
      </c>
      <c r="W101" s="35">
        <f t="shared" si="20"/>
        <v>1</v>
      </c>
      <c r="X101" s="35" t="e">
        <f>(VLOOKUP(B101,コード表!$A$2:$B$32,2,FALSE)*100+DAY(K101))</f>
        <v>#N/A</v>
      </c>
      <c r="Y101" s="38" t="str">
        <f t="shared" si="21"/>
        <v/>
      </c>
      <c r="Z101" s="18" t="e">
        <f>(IF(Q101=9,0,100)+VLOOKUP(B101,コード表!$A$2:$B$32,2,FALSE))</f>
        <v>#N/A</v>
      </c>
      <c r="AA101" s="18" t="e">
        <f>(IF(R101=9,0,100)+VLOOKUP(B101,コード表!$A$2:$B$32,2,FALSE))</f>
        <v>#N/A</v>
      </c>
      <c r="AB101" s="18" t="e">
        <f>(IF(Q101=9,900,0)+VLOOKUP(B101,コード表!$A$2:$B$32,2,FALSE))</f>
        <v>#N/A</v>
      </c>
      <c r="AC101" s="18" t="e">
        <f>(IF(R101=9,900,0)+VLOOKUP(B101,コード表!$A$2:$B$32,2,FALSE))</f>
        <v>#N/A</v>
      </c>
      <c r="AD101" s="18" t="e">
        <f>(IF(OR(Q101=9,R101=9),90000,0)+(VLOOKUP(B101,コード表!$A$2:$B$32,2,FALSE))*100+DAY(M101))</f>
        <v>#N/A</v>
      </c>
      <c r="AE101" s="18">
        <f>COUNTIF(AD$1:AD101,AD101)</f>
        <v>100</v>
      </c>
      <c r="AF101" s="18">
        <f>COUNTIF(AA$1:AA101,AA101)</f>
        <v>100</v>
      </c>
      <c r="AG101" s="18" t="e">
        <f t="shared" si="22"/>
        <v>#N/A</v>
      </c>
      <c r="AH101" s="18">
        <f>COUNTIF(AG$1:AG101,AG101)</f>
        <v>100</v>
      </c>
    </row>
    <row r="102" spans="1:34" ht="27">
      <c r="A102" s="18">
        <v>101</v>
      </c>
      <c r="B102" s="74"/>
      <c r="C102" s="79"/>
      <c r="D102" s="74"/>
      <c r="E102" s="74"/>
      <c r="F102" s="75"/>
      <c r="G102" s="76"/>
      <c r="H102" s="74"/>
      <c r="I102" s="74"/>
      <c r="J102" s="78"/>
      <c r="K102" s="76"/>
      <c r="M102" s="76"/>
      <c r="N102" s="74"/>
      <c r="O102" s="74"/>
      <c r="P102" s="74"/>
      <c r="Q102" s="75"/>
      <c r="R102" s="75"/>
      <c r="T102" s="7" t="str">
        <f t="shared" si="18"/>
        <v/>
      </c>
      <c r="U102" s="10" t="str">
        <f t="shared" si="19"/>
        <v xml:space="preserve">
</v>
      </c>
      <c r="V102" s="191">
        <f t="shared" si="23"/>
        <v>0.10199999999999999</v>
      </c>
      <c r="W102" s="35">
        <f t="shared" si="20"/>
        <v>1</v>
      </c>
      <c r="X102" s="35" t="e">
        <f>(VLOOKUP(B102,コード表!$A$2:$B$32,2,FALSE)*100+DAY(K102))</f>
        <v>#N/A</v>
      </c>
      <c r="Y102" s="38" t="str">
        <f t="shared" si="21"/>
        <v/>
      </c>
      <c r="Z102" s="18" t="e">
        <f>(IF(Q102=9,0,100)+VLOOKUP(B102,コード表!$A$2:$B$32,2,FALSE))</f>
        <v>#N/A</v>
      </c>
      <c r="AA102" s="18" t="e">
        <f>(IF(R102=9,0,100)+VLOOKUP(B102,コード表!$A$2:$B$32,2,FALSE))</f>
        <v>#N/A</v>
      </c>
      <c r="AB102" s="18" t="e">
        <f>(IF(Q102=9,900,0)+VLOOKUP(B102,コード表!$A$2:$B$32,2,FALSE))</f>
        <v>#N/A</v>
      </c>
      <c r="AC102" s="18" t="e">
        <f>(IF(R102=9,900,0)+VLOOKUP(B102,コード表!$A$2:$B$32,2,FALSE))</f>
        <v>#N/A</v>
      </c>
      <c r="AD102" s="18" t="e">
        <f>(IF(OR(Q102=9,R102=9),90000,0)+(VLOOKUP(B102,コード表!$A$2:$B$32,2,FALSE))*100+DAY(M102))</f>
        <v>#N/A</v>
      </c>
      <c r="AE102" s="18">
        <f>COUNTIF(AD$1:AD102,AD102)</f>
        <v>101</v>
      </c>
      <c r="AF102" s="18">
        <f>COUNTIF(AA$1:AA102,AA102)</f>
        <v>101</v>
      </c>
      <c r="AG102" s="18" t="e">
        <f t="shared" si="22"/>
        <v>#N/A</v>
      </c>
      <c r="AH102" s="18">
        <f>COUNTIF(AG$1:AG102,AG102)</f>
        <v>101</v>
      </c>
    </row>
    <row r="103" spans="1:34" ht="27">
      <c r="A103" s="18">
        <v>102</v>
      </c>
      <c r="B103" s="74"/>
      <c r="C103" s="79"/>
      <c r="D103" s="74"/>
      <c r="E103" s="74"/>
      <c r="F103" s="75"/>
      <c r="G103" s="76"/>
      <c r="H103" s="74"/>
      <c r="I103" s="74"/>
      <c r="J103" s="78"/>
      <c r="K103" s="76"/>
      <c r="M103" s="76"/>
      <c r="N103" s="74"/>
      <c r="O103" s="74"/>
      <c r="P103" s="74"/>
      <c r="Q103" s="75"/>
      <c r="R103" s="75"/>
      <c r="T103" s="7" t="str">
        <f t="shared" si="18"/>
        <v/>
      </c>
      <c r="U103" s="10" t="str">
        <f t="shared" si="19"/>
        <v xml:space="preserve">
</v>
      </c>
      <c r="V103" s="191">
        <f t="shared" si="23"/>
        <v>0.10299999999999999</v>
      </c>
      <c r="W103" s="35">
        <f t="shared" si="20"/>
        <v>1</v>
      </c>
      <c r="X103" s="35" t="e">
        <f>(VLOOKUP(B103,コード表!$A$2:$B$32,2,FALSE)*100+DAY(K103))</f>
        <v>#N/A</v>
      </c>
      <c r="Y103" s="38" t="str">
        <f t="shared" si="21"/>
        <v/>
      </c>
      <c r="Z103" s="18" t="e">
        <f>(IF(Q103=9,0,100)+VLOOKUP(B103,コード表!$A$2:$B$32,2,FALSE))</f>
        <v>#N/A</v>
      </c>
      <c r="AA103" s="18" t="e">
        <f>(IF(R103=9,0,100)+VLOOKUP(B103,コード表!$A$2:$B$32,2,FALSE))</f>
        <v>#N/A</v>
      </c>
      <c r="AB103" s="18" t="e">
        <f>(IF(Q103=9,900,0)+VLOOKUP(B103,コード表!$A$2:$B$32,2,FALSE))</f>
        <v>#N/A</v>
      </c>
      <c r="AC103" s="18" t="e">
        <f>(IF(R103=9,900,0)+VLOOKUP(B103,コード表!$A$2:$B$32,2,FALSE))</f>
        <v>#N/A</v>
      </c>
      <c r="AD103" s="18" t="e">
        <f>(IF(OR(Q103=9,R103=9),90000,0)+(VLOOKUP(B103,コード表!$A$2:$B$32,2,FALSE))*100+DAY(M103))</f>
        <v>#N/A</v>
      </c>
      <c r="AE103" s="18">
        <f>COUNTIF(AD$1:AD103,AD103)</f>
        <v>102</v>
      </c>
      <c r="AF103" s="18">
        <f>COUNTIF(AA$1:AA103,AA103)</f>
        <v>102</v>
      </c>
      <c r="AG103" s="18" t="e">
        <f t="shared" si="22"/>
        <v>#N/A</v>
      </c>
      <c r="AH103" s="18">
        <f>COUNTIF(AG$1:AG103,AG103)</f>
        <v>102</v>
      </c>
    </row>
    <row r="104" spans="1:34" ht="27">
      <c r="A104" s="18">
        <v>103</v>
      </c>
      <c r="B104" s="74"/>
      <c r="C104" s="79"/>
      <c r="D104" s="74"/>
      <c r="E104" s="74"/>
      <c r="F104" s="75"/>
      <c r="G104" s="76"/>
      <c r="H104" s="74"/>
      <c r="I104" s="74"/>
      <c r="J104" s="78"/>
      <c r="K104" s="76"/>
      <c r="M104" s="76"/>
      <c r="N104" s="74"/>
      <c r="O104" s="74"/>
      <c r="P104" s="74"/>
      <c r="Q104" s="75"/>
      <c r="R104" s="75"/>
      <c r="T104" s="7" t="str">
        <f t="shared" si="18"/>
        <v/>
      </c>
      <c r="U104" s="10" t="str">
        <f t="shared" si="19"/>
        <v xml:space="preserve">
</v>
      </c>
      <c r="V104" s="191">
        <f t="shared" si="23"/>
        <v>0.104</v>
      </c>
      <c r="W104" s="35">
        <f t="shared" si="20"/>
        <v>1</v>
      </c>
      <c r="X104" s="35" t="e">
        <f>(VLOOKUP(B104,コード表!$A$2:$B$32,2,FALSE)*100+DAY(K104))</f>
        <v>#N/A</v>
      </c>
      <c r="Y104" s="38" t="str">
        <f t="shared" si="21"/>
        <v/>
      </c>
      <c r="Z104" s="18" t="e">
        <f>(IF(Q104=9,0,100)+VLOOKUP(B104,コード表!$A$2:$B$32,2,FALSE))</f>
        <v>#N/A</v>
      </c>
      <c r="AA104" s="18" t="e">
        <f>(IF(R104=9,0,100)+VLOOKUP(B104,コード表!$A$2:$B$32,2,FALSE))</f>
        <v>#N/A</v>
      </c>
      <c r="AB104" s="18" t="e">
        <f>(IF(Q104=9,900,0)+VLOOKUP(B104,コード表!$A$2:$B$32,2,FALSE))</f>
        <v>#N/A</v>
      </c>
      <c r="AC104" s="18" t="e">
        <f>(IF(R104=9,900,0)+VLOOKUP(B104,コード表!$A$2:$B$32,2,FALSE))</f>
        <v>#N/A</v>
      </c>
      <c r="AD104" s="18" t="e">
        <f>(IF(OR(Q104=9,R104=9),90000,0)+(VLOOKUP(B104,コード表!$A$2:$B$32,2,FALSE))*100+DAY(M104))</f>
        <v>#N/A</v>
      </c>
      <c r="AE104" s="18">
        <f>COUNTIF(AD$1:AD104,AD104)</f>
        <v>103</v>
      </c>
      <c r="AF104" s="18">
        <f>COUNTIF(AA$1:AA104,AA104)</f>
        <v>103</v>
      </c>
      <c r="AG104" s="18" t="e">
        <f t="shared" si="22"/>
        <v>#N/A</v>
      </c>
      <c r="AH104" s="18">
        <f>COUNTIF(AG$1:AG104,AG104)</f>
        <v>103</v>
      </c>
    </row>
    <row r="105" spans="1:34" ht="27">
      <c r="A105" s="18">
        <v>104</v>
      </c>
      <c r="B105" s="74"/>
      <c r="C105" s="79"/>
      <c r="D105" s="74"/>
      <c r="E105" s="74"/>
      <c r="F105" s="75"/>
      <c r="G105" s="76"/>
      <c r="H105" s="74"/>
      <c r="I105" s="74"/>
      <c r="J105" s="78"/>
      <c r="K105" s="76"/>
      <c r="M105" s="76"/>
      <c r="N105" s="74"/>
      <c r="O105" s="74"/>
      <c r="P105" s="74"/>
      <c r="Q105" s="75"/>
      <c r="R105" s="75"/>
      <c r="T105" s="7" t="str">
        <f t="shared" si="18"/>
        <v/>
      </c>
      <c r="U105" s="10" t="str">
        <f t="shared" si="19"/>
        <v xml:space="preserve">
</v>
      </c>
      <c r="V105" s="191">
        <f t="shared" si="23"/>
        <v>0.105</v>
      </c>
      <c r="W105" s="35">
        <f t="shared" si="20"/>
        <v>1</v>
      </c>
      <c r="X105" s="35" t="e">
        <f>(VLOOKUP(B105,コード表!$A$2:$B$32,2,FALSE)*100+DAY(K105))</f>
        <v>#N/A</v>
      </c>
      <c r="Y105" s="38" t="str">
        <f t="shared" si="21"/>
        <v/>
      </c>
      <c r="Z105" s="18" t="e">
        <f>(IF(Q105=9,0,100)+VLOOKUP(B105,コード表!$A$2:$B$32,2,FALSE))</f>
        <v>#N/A</v>
      </c>
      <c r="AA105" s="18" t="e">
        <f>(IF(R105=9,0,100)+VLOOKUP(B105,コード表!$A$2:$B$32,2,FALSE))</f>
        <v>#N/A</v>
      </c>
      <c r="AB105" s="18" t="e">
        <f>(IF(Q105=9,900,0)+VLOOKUP(B105,コード表!$A$2:$B$32,2,FALSE))</f>
        <v>#N/A</v>
      </c>
      <c r="AC105" s="18" t="e">
        <f>(IF(R105=9,900,0)+VLOOKUP(B105,コード表!$A$2:$B$32,2,FALSE))</f>
        <v>#N/A</v>
      </c>
      <c r="AD105" s="18" t="e">
        <f>(IF(OR(Q105=9,R105=9),90000,0)+(VLOOKUP(B105,コード表!$A$2:$B$32,2,FALSE))*100+DAY(M105))</f>
        <v>#N/A</v>
      </c>
      <c r="AE105" s="18">
        <f>COUNTIF(AD$1:AD105,AD105)</f>
        <v>104</v>
      </c>
      <c r="AF105" s="18">
        <f>COUNTIF(AA$1:AA105,AA105)</f>
        <v>104</v>
      </c>
      <c r="AG105" s="18" t="e">
        <f t="shared" si="22"/>
        <v>#N/A</v>
      </c>
      <c r="AH105" s="18">
        <f>COUNTIF(AG$1:AG105,AG105)</f>
        <v>104</v>
      </c>
    </row>
    <row r="106" spans="1:34" ht="27">
      <c r="A106" s="18">
        <v>105</v>
      </c>
      <c r="B106" s="74"/>
      <c r="C106" s="79"/>
      <c r="D106" s="74"/>
      <c r="E106" s="74"/>
      <c r="F106" s="75"/>
      <c r="G106" s="76"/>
      <c r="H106" s="74"/>
      <c r="I106" s="74"/>
      <c r="J106" s="78"/>
      <c r="K106" s="76"/>
      <c r="M106" s="76"/>
      <c r="N106" s="74"/>
      <c r="O106" s="74"/>
      <c r="P106" s="74"/>
      <c r="Q106" s="75"/>
      <c r="R106" s="75"/>
      <c r="T106" s="7" t="str">
        <f t="shared" si="18"/>
        <v/>
      </c>
      <c r="U106" s="10" t="str">
        <f t="shared" si="19"/>
        <v xml:space="preserve">
</v>
      </c>
      <c r="V106" s="191">
        <f t="shared" si="23"/>
        <v>0.106</v>
      </c>
      <c r="W106" s="35">
        <f t="shared" si="20"/>
        <v>1</v>
      </c>
      <c r="X106" s="35" t="e">
        <f>(VLOOKUP(B106,コード表!$A$2:$B$32,2,FALSE)*100+DAY(K106))</f>
        <v>#N/A</v>
      </c>
      <c r="Y106" s="38" t="str">
        <f t="shared" si="21"/>
        <v/>
      </c>
      <c r="Z106" s="18" t="e">
        <f>(IF(Q106=9,0,100)+VLOOKUP(B106,コード表!$A$2:$B$32,2,FALSE))</f>
        <v>#N/A</v>
      </c>
      <c r="AA106" s="18" t="e">
        <f>(IF(R106=9,0,100)+VLOOKUP(B106,コード表!$A$2:$B$32,2,FALSE))</f>
        <v>#N/A</v>
      </c>
      <c r="AB106" s="18" t="e">
        <f>(IF(Q106=9,900,0)+VLOOKUP(B106,コード表!$A$2:$B$32,2,FALSE))</f>
        <v>#N/A</v>
      </c>
      <c r="AC106" s="18" t="e">
        <f>(IF(R106=9,900,0)+VLOOKUP(B106,コード表!$A$2:$B$32,2,FALSE))</f>
        <v>#N/A</v>
      </c>
      <c r="AD106" s="18" t="e">
        <f>(IF(OR(Q106=9,R106=9),90000,0)+(VLOOKUP(B106,コード表!$A$2:$B$32,2,FALSE))*100+DAY(M106))</f>
        <v>#N/A</v>
      </c>
      <c r="AE106" s="18">
        <f>COUNTIF(AD$1:AD106,AD106)</f>
        <v>105</v>
      </c>
      <c r="AF106" s="18">
        <f>COUNTIF(AA$1:AA106,AA106)</f>
        <v>105</v>
      </c>
      <c r="AG106" s="18" t="e">
        <f t="shared" si="22"/>
        <v>#N/A</v>
      </c>
      <c r="AH106" s="18">
        <f>COUNTIF(AG$1:AG106,AG106)</f>
        <v>105</v>
      </c>
    </row>
    <row r="107" spans="1:34" ht="27">
      <c r="A107" s="18">
        <v>106</v>
      </c>
      <c r="B107" s="74"/>
      <c r="C107" s="79"/>
      <c r="D107" s="74"/>
      <c r="E107" s="74"/>
      <c r="F107" s="75"/>
      <c r="G107" s="76"/>
      <c r="H107" s="74"/>
      <c r="I107" s="74"/>
      <c r="J107" s="78"/>
      <c r="K107" s="76"/>
      <c r="M107" s="76"/>
      <c r="N107" s="74"/>
      <c r="O107" s="74"/>
      <c r="P107" s="74"/>
      <c r="Q107" s="75"/>
      <c r="R107" s="75"/>
      <c r="T107" s="7" t="str">
        <f t="shared" si="18"/>
        <v/>
      </c>
      <c r="U107" s="10" t="str">
        <f t="shared" si="19"/>
        <v xml:space="preserve">
</v>
      </c>
      <c r="V107" s="191">
        <f t="shared" si="23"/>
        <v>0.107</v>
      </c>
      <c r="W107" s="35">
        <f t="shared" si="20"/>
        <v>1</v>
      </c>
      <c r="X107" s="35" t="e">
        <f>(VLOOKUP(B107,コード表!$A$2:$B$32,2,FALSE)*100+DAY(K107))</f>
        <v>#N/A</v>
      </c>
      <c r="Y107" s="38" t="str">
        <f t="shared" si="21"/>
        <v/>
      </c>
      <c r="Z107" s="18" t="e">
        <f>(IF(Q107=9,0,100)+VLOOKUP(B107,コード表!$A$2:$B$32,2,FALSE))</f>
        <v>#N/A</v>
      </c>
      <c r="AA107" s="18" t="e">
        <f>(IF(R107=9,0,100)+VLOOKUP(B107,コード表!$A$2:$B$32,2,FALSE))</f>
        <v>#N/A</v>
      </c>
      <c r="AB107" s="18" t="e">
        <f>(IF(Q107=9,900,0)+VLOOKUP(B107,コード表!$A$2:$B$32,2,FALSE))</f>
        <v>#N/A</v>
      </c>
      <c r="AC107" s="18" t="e">
        <f>(IF(R107=9,900,0)+VLOOKUP(B107,コード表!$A$2:$B$32,2,FALSE))</f>
        <v>#N/A</v>
      </c>
      <c r="AD107" s="18" t="e">
        <f>(IF(OR(Q107=9,R107=9),90000,0)+(VLOOKUP(B107,コード表!$A$2:$B$32,2,FALSE))*100+DAY(M107))</f>
        <v>#N/A</v>
      </c>
      <c r="AE107" s="18">
        <f>COUNTIF(AD$1:AD107,AD107)</f>
        <v>106</v>
      </c>
      <c r="AF107" s="18">
        <f>COUNTIF(AA$1:AA107,AA107)</f>
        <v>106</v>
      </c>
      <c r="AG107" s="18" t="e">
        <f t="shared" si="22"/>
        <v>#N/A</v>
      </c>
      <c r="AH107" s="18">
        <f>COUNTIF(AG$1:AG107,AG107)</f>
        <v>106</v>
      </c>
    </row>
    <row r="108" spans="1:34" ht="27">
      <c r="A108" s="18">
        <v>107</v>
      </c>
      <c r="B108" s="74"/>
      <c r="C108" s="79"/>
      <c r="D108" s="74"/>
      <c r="E108" s="74"/>
      <c r="F108" s="75"/>
      <c r="G108" s="76"/>
      <c r="H108" s="74"/>
      <c r="I108" s="74"/>
      <c r="J108" s="78"/>
      <c r="K108" s="76"/>
      <c r="M108" s="76"/>
      <c r="N108" s="74"/>
      <c r="O108" s="74"/>
      <c r="P108" s="74"/>
      <c r="Q108" s="75"/>
      <c r="R108" s="75"/>
      <c r="T108" s="7" t="str">
        <f t="shared" si="18"/>
        <v/>
      </c>
      <c r="U108" s="10" t="str">
        <f t="shared" si="19"/>
        <v xml:space="preserve">
</v>
      </c>
      <c r="V108" s="191">
        <f t="shared" si="23"/>
        <v>0.108</v>
      </c>
      <c r="W108" s="35">
        <f t="shared" si="20"/>
        <v>1</v>
      </c>
      <c r="X108" s="35" t="e">
        <f>(VLOOKUP(B108,コード表!$A$2:$B$32,2,FALSE)*100+DAY(K108))</f>
        <v>#N/A</v>
      </c>
      <c r="Y108" s="38" t="str">
        <f t="shared" si="21"/>
        <v/>
      </c>
      <c r="Z108" s="18" t="e">
        <f>(IF(Q108=9,0,100)+VLOOKUP(B108,コード表!$A$2:$B$32,2,FALSE))</f>
        <v>#N/A</v>
      </c>
      <c r="AA108" s="18" t="e">
        <f>(IF(R108=9,0,100)+VLOOKUP(B108,コード表!$A$2:$B$32,2,FALSE))</f>
        <v>#N/A</v>
      </c>
      <c r="AB108" s="18" t="e">
        <f>(IF(Q108=9,900,0)+VLOOKUP(B108,コード表!$A$2:$B$32,2,FALSE))</f>
        <v>#N/A</v>
      </c>
      <c r="AC108" s="18" t="e">
        <f>(IF(R108=9,900,0)+VLOOKUP(B108,コード表!$A$2:$B$32,2,FALSE))</f>
        <v>#N/A</v>
      </c>
      <c r="AD108" s="18" t="e">
        <f>(IF(OR(Q108=9,R108=9),90000,0)+(VLOOKUP(B108,コード表!$A$2:$B$32,2,FALSE))*100+DAY(M108))</f>
        <v>#N/A</v>
      </c>
      <c r="AE108" s="18">
        <f>COUNTIF(AD$1:AD108,AD108)</f>
        <v>107</v>
      </c>
      <c r="AF108" s="18">
        <f>COUNTIF(AA$1:AA108,AA108)</f>
        <v>107</v>
      </c>
      <c r="AG108" s="18" t="e">
        <f t="shared" si="22"/>
        <v>#N/A</v>
      </c>
      <c r="AH108" s="18">
        <f>COUNTIF(AG$1:AG108,AG108)</f>
        <v>107</v>
      </c>
    </row>
    <row r="109" spans="1:34" ht="27">
      <c r="A109" s="18">
        <v>108</v>
      </c>
      <c r="B109" s="74"/>
      <c r="C109" s="79"/>
      <c r="D109" s="74"/>
      <c r="E109" s="74"/>
      <c r="F109" s="75"/>
      <c r="G109" s="76"/>
      <c r="H109" s="74"/>
      <c r="I109" s="74"/>
      <c r="J109" s="78"/>
      <c r="K109" s="76"/>
      <c r="M109" s="76"/>
      <c r="N109" s="74"/>
      <c r="O109" s="74"/>
      <c r="P109" s="74"/>
      <c r="Q109" s="75"/>
      <c r="R109" s="75"/>
      <c r="T109" s="7" t="str">
        <f t="shared" si="18"/>
        <v/>
      </c>
      <c r="U109" s="10" t="str">
        <f t="shared" si="19"/>
        <v xml:space="preserve">
</v>
      </c>
      <c r="V109" s="191">
        <f t="shared" si="23"/>
        <v>0.109</v>
      </c>
      <c r="W109" s="35">
        <f t="shared" si="20"/>
        <v>1</v>
      </c>
      <c r="X109" s="35" t="e">
        <f>(VLOOKUP(B109,コード表!$A$2:$B$32,2,FALSE)*100+DAY(K109))</f>
        <v>#N/A</v>
      </c>
      <c r="Y109" s="38" t="str">
        <f t="shared" si="21"/>
        <v/>
      </c>
      <c r="Z109" s="18" t="e">
        <f>(IF(Q109=9,0,100)+VLOOKUP(B109,コード表!$A$2:$B$32,2,FALSE))</f>
        <v>#N/A</v>
      </c>
      <c r="AA109" s="18" t="e">
        <f>(IF(R109=9,0,100)+VLOOKUP(B109,コード表!$A$2:$B$32,2,FALSE))</f>
        <v>#N/A</v>
      </c>
      <c r="AB109" s="18" t="e">
        <f>(IF(Q109=9,900,0)+VLOOKUP(B109,コード表!$A$2:$B$32,2,FALSE))</f>
        <v>#N/A</v>
      </c>
      <c r="AC109" s="18" t="e">
        <f>(IF(R109=9,900,0)+VLOOKUP(B109,コード表!$A$2:$B$32,2,FALSE))</f>
        <v>#N/A</v>
      </c>
      <c r="AD109" s="18" t="e">
        <f>(IF(OR(Q109=9,R109=9),90000,0)+(VLOOKUP(B109,コード表!$A$2:$B$32,2,FALSE))*100+DAY(M109))</f>
        <v>#N/A</v>
      </c>
      <c r="AE109" s="18">
        <f>COUNTIF(AD$1:AD109,AD109)</f>
        <v>108</v>
      </c>
      <c r="AF109" s="18">
        <f>COUNTIF(AA$1:AA109,AA109)</f>
        <v>108</v>
      </c>
      <c r="AG109" s="18" t="e">
        <f t="shared" si="22"/>
        <v>#N/A</v>
      </c>
      <c r="AH109" s="18">
        <f>COUNTIF(AG$1:AG109,AG109)</f>
        <v>108</v>
      </c>
    </row>
    <row r="110" spans="1:34" ht="27">
      <c r="A110" s="18">
        <v>109</v>
      </c>
      <c r="B110" s="74"/>
      <c r="C110" s="79"/>
      <c r="D110" s="74"/>
      <c r="E110" s="74"/>
      <c r="F110" s="75"/>
      <c r="G110" s="76"/>
      <c r="H110" s="74"/>
      <c r="I110" s="74"/>
      <c r="J110" s="78"/>
      <c r="K110" s="76"/>
      <c r="M110" s="76"/>
      <c r="N110" s="74"/>
      <c r="O110" s="74"/>
      <c r="P110" s="74"/>
      <c r="Q110" s="75"/>
      <c r="R110" s="75"/>
      <c r="T110" s="7" t="str">
        <f t="shared" si="18"/>
        <v/>
      </c>
      <c r="U110" s="10" t="str">
        <f t="shared" si="19"/>
        <v xml:space="preserve">
</v>
      </c>
      <c r="V110" s="191">
        <f t="shared" si="23"/>
        <v>0.11</v>
      </c>
      <c r="W110" s="35">
        <f t="shared" si="20"/>
        <v>1</v>
      </c>
      <c r="X110" s="35" t="e">
        <f>(VLOOKUP(B110,コード表!$A$2:$B$32,2,FALSE)*100+DAY(K110))</f>
        <v>#N/A</v>
      </c>
      <c r="Y110" s="38" t="str">
        <f t="shared" si="21"/>
        <v/>
      </c>
      <c r="Z110" s="18" t="e">
        <f>(IF(Q110=9,0,100)+VLOOKUP(B110,コード表!$A$2:$B$32,2,FALSE))</f>
        <v>#N/A</v>
      </c>
      <c r="AA110" s="18" t="e">
        <f>(IF(R110=9,0,100)+VLOOKUP(B110,コード表!$A$2:$B$32,2,FALSE))</f>
        <v>#N/A</v>
      </c>
      <c r="AB110" s="18" t="e">
        <f>(IF(Q110=9,900,0)+VLOOKUP(B110,コード表!$A$2:$B$32,2,FALSE))</f>
        <v>#N/A</v>
      </c>
      <c r="AC110" s="18" t="e">
        <f>(IF(R110=9,900,0)+VLOOKUP(B110,コード表!$A$2:$B$32,2,FALSE))</f>
        <v>#N/A</v>
      </c>
      <c r="AD110" s="18" t="e">
        <f>(IF(OR(Q110=9,R110=9),90000,0)+(VLOOKUP(B110,コード表!$A$2:$B$32,2,FALSE))*100+DAY(M110))</f>
        <v>#N/A</v>
      </c>
      <c r="AE110" s="18">
        <f>COUNTIF(AD$1:AD110,AD110)</f>
        <v>109</v>
      </c>
      <c r="AF110" s="18">
        <f>COUNTIF(AA$1:AA110,AA110)</f>
        <v>109</v>
      </c>
      <c r="AG110" s="18" t="e">
        <f t="shared" si="22"/>
        <v>#N/A</v>
      </c>
      <c r="AH110" s="18">
        <f>COUNTIF(AG$1:AG110,AG110)</f>
        <v>109</v>
      </c>
    </row>
    <row r="111" spans="1:34" ht="27">
      <c r="A111" s="18">
        <v>110</v>
      </c>
      <c r="B111" s="74"/>
      <c r="C111" s="79"/>
      <c r="D111" s="74"/>
      <c r="E111" s="74"/>
      <c r="F111" s="75"/>
      <c r="G111" s="76"/>
      <c r="H111" s="74"/>
      <c r="I111" s="74"/>
      <c r="J111" s="78"/>
      <c r="K111" s="76"/>
      <c r="M111" s="76"/>
      <c r="N111" s="74"/>
      <c r="O111" s="74"/>
      <c r="P111" s="74"/>
      <c r="Q111" s="75"/>
      <c r="R111" s="75"/>
      <c r="T111" s="7" t="str">
        <f t="shared" si="18"/>
        <v/>
      </c>
      <c r="U111" s="10" t="str">
        <f t="shared" si="19"/>
        <v xml:space="preserve">
</v>
      </c>
      <c r="V111" s="191">
        <f t="shared" si="23"/>
        <v>0.111</v>
      </c>
      <c r="W111" s="35">
        <f t="shared" si="20"/>
        <v>1</v>
      </c>
      <c r="X111" s="35" t="e">
        <f>(VLOOKUP(B111,コード表!$A$2:$B$32,2,FALSE)*100+DAY(K111))</f>
        <v>#N/A</v>
      </c>
      <c r="Y111" s="38" t="str">
        <f t="shared" si="21"/>
        <v/>
      </c>
      <c r="Z111" s="18" t="e">
        <f>(IF(Q111=9,0,100)+VLOOKUP(B111,コード表!$A$2:$B$32,2,FALSE))</f>
        <v>#N/A</v>
      </c>
      <c r="AA111" s="18" t="e">
        <f>(IF(R111=9,0,100)+VLOOKUP(B111,コード表!$A$2:$B$32,2,FALSE))</f>
        <v>#N/A</v>
      </c>
      <c r="AB111" s="18" t="e">
        <f>(IF(Q111=9,900,0)+VLOOKUP(B111,コード表!$A$2:$B$32,2,FALSE))</f>
        <v>#N/A</v>
      </c>
      <c r="AC111" s="18" t="e">
        <f>(IF(R111=9,900,0)+VLOOKUP(B111,コード表!$A$2:$B$32,2,FALSE))</f>
        <v>#N/A</v>
      </c>
      <c r="AD111" s="18" t="e">
        <f>(IF(OR(Q111=9,R111=9),90000,0)+(VLOOKUP(B111,コード表!$A$2:$B$32,2,FALSE))*100+DAY(M111))</f>
        <v>#N/A</v>
      </c>
      <c r="AE111" s="18">
        <f>COUNTIF(AD$1:AD111,AD111)</f>
        <v>110</v>
      </c>
      <c r="AF111" s="18">
        <f>COUNTIF(AA$1:AA111,AA111)</f>
        <v>110</v>
      </c>
      <c r="AG111" s="18" t="e">
        <f t="shared" si="22"/>
        <v>#N/A</v>
      </c>
      <c r="AH111" s="18">
        <f>COUNTIF(AG$1:AG111,AG111)</f>
        <v>110</v>
      </c>
    </row>
    <row r="112" spans="1:34" ht="27">
      <c r="A112" s="18">
        <v>111</v>
      </c>
      <c r="B112" s="74"/>
      <c r="C112" s="79"/>
      <c r="D112" s="74"/>
      <c r="E112" s="74"/>
      <c r="F112" s="75"/>
      <c r="G112" s="76"/>
      <c r="H112" s="74"/>
      <c r="I112" s="74"/>
      <c r="J112" s="78"/>
      <c r="K112" s="76"/>
      <c r="M112" s="76"/>
      <c r="N112" s="74"/>
      <c r="O112" s="74"/>
      <c r="P112" s="74"/>
      <c r="Q112" s="75"/>
      <c r="R112" s="75"/>
      <c r="T112" s="7" t="str">
        <f t="shared" si="18"/>
        <v/>
      </c>
      <c r="U112" s="10" t="str">
        <f t="shared" si="19"/>
        <v xml:space="preserve">
</v>
      </c>
      <c r="V112" s="191">
        <f t="shared" si="23"/>
        <v>0.112</v>
      </c>
      <c r="W112" s="35">
        <f t="shared" si="20"/>
        <v>1</v>
      </c>
      <c r="X112" s="35" t="e">
        <f>(VLOOKUP(B112,コード表!$A$2:$B$32,2,FALSE)*100+DAY(K112))</f>
        <v>#N/A</v>
      </c>
      <c r="Y112" s="38" t="str">
        <f t="shared" si="21"/>
        <v/>
      </c>
      <c r="Z112" s="18" t="e">
        <f>(IF(Q112=9,0,100)+VLOOKUP(B112,コード表!$A$2:$B$32,2,FALSE))</f>
        <v>#N/A</v>
      </c>
      <c r="AA112" s="18" t="e">
        <f>(IF(R112=9,0,100)+VLOOKUP(B112,コード表!$A$2:$B$32,2,FALSE))</f>
        <v>#N/A</v>
      </c>
      <c r="AB112" s="18" t="e">
        <f>(IF(Q112=9,900,0)+VLOOKUP(B112,コード表!$A$2:$B$32,2,FALSE))</f>
        <v>#N/A</v>
      </c>
      <c r="AC112" s="18" t="e">
        <f>(IF(R112=9,900,0)+VLOOKUP(B112,コード表!$A$2:$B$32,2,FALSE))</f>
        <v>#N/A</v>
      </c>
      <c r="AD112" s="18" t="e">
        <f>(IF(OR(Q112=9,R112=9),90000,0)+(VLOOKUP(B112,コード表!$A$2:$B$32,2,FALSE))*100+DAY(M112))</f>
        <v>#N/A</v>
      </c>
      <c r="AE112" s="18">
        <f>COUNTIF(AD$1:AD112,AD112)</f>
        <v>111</v>
      </c>
      <c r="AF112" s="18">
        <f>COUNTIF(AA$1:AA112,AA112)</f>
        <v>111</v>
      </c>
      <c r="AG112" s="18" t="e">
        <f t="shared" si="22"/>
        <v>#N/A</v>
      </c>
      <c r="AH112" s="18">
        <f>COUNTIF(AG$1:AG112,AG112)</f>
        <v>111</v>
      </c>
    </row>
    <row r="113" spans="1:34" ht="27">
      <c r="A113" s="18">
        <v>112</v>
      </c>
      <c r="B113" s="74"/>
      <c r="C113" s="79"/>
      <c r="D113" s="74"/>
      <c r="E113" s="74"/>
      <c r="F113" s="75"/>
      <c r="G113" s="76"/>
      <c r="H113" s="74"/>
      <c r="I113" s="74"/>
      <c r="J113" s="78"/>
      <c r="K113" s="76"/>
      <c r="M113" s="76"/>
      <c r="N113" s="74"/>
      <c r="O113" s="74"/>
      <c r="P113" s="74"/>
      <c r="Q113" s="75"/>
      <c r="R113" s="75"/>
      <c r="T113" s="7" t="str">
        <f t="shared" si="18"/>
        <v/>
      </c>
      <c r="U113" s="10" t="str">
        <f t="shared" si="19"/>
        <v xml:space="preserve">
</v>
      </c>
      <c r="V113" s="191">
        <f t="shared" si="23"/>
        <v>0.113</v>
      </c>
      <c r="W113" s="35">
        <f t="shared" si="20"/>
        <v>1</v>
      </c>
      <c r="X113" s="35" t="e">
        <f>(VLOOKUP(B113,コード表!$A$2:$B$32,2,FALSE)*100+DAY(K113))</f>
        <v>#N/A</v>
      </c>
      <c r="Y113" s="38" t="str">
        <f t="shared" si="21"/>
        <v/>
      </c>
      <c r="Z113" s="18" t="e">
        <f>(IF(Q113=9,0,100)+VLOOKUP(B113,コード表!$A$2:$B$32,2,FALSE))</f>
        <v>#N/A</v>
      </c>
      <c r="AA113" s="18" t="e">
        <f>(IF(R113=9,0,100)+VLOOKUP(B113,コード表!$A$2:$B$32,2,FALSE))</f>
        <v>#N/A</v>
      </c>
      <c r="AB113" s="18" t="e">
        <f>(IF(Q113=9,900,0)+VLOOKUP(B113,コード表!$A$2:$B$32,2,FALSE))</f>
        <v>#N/A</v>
      </c>
      <c r="AC113" s="18" t="e">
        <f>(IF(R113=9,900,0)+VLOOKUP(B113,コード表!$A$2:$B$32,2,FALSE))</f>
        <v>#N/A</v>
      </c>
      <c r="AD113" s="18" t="e">
        <f>(IF(OR(Q113=9,R113=9),90000,0)+(VLOOKUP(B113,コード表!$A$2:$B$32,2,FALSE))*100+DAY(M113))</f>
        <v>#N/A</v>
      </c>
      <c r="AE113" s="18">
        <f>COUNTIF(AD$1:AD113,AD113)</f>
        <v>112</v>
      </c>
      <c r="AF113" s="18">
        <f>COUNTIF(AA$1:AA113,AA113)</f>
        <v>112</v>
      </c>
      <c r="AG113" s="18" t="e">
        <f t="shared" si="22"/>
        <v>#N/A</v>
      </c>
      <c r="AH113" s="18">
        <f>COUNTIF(AG$1:AG113,AG113)</f>
        <v>112</v>
      </c>
    </row>
    <row r="114" spans="1:34" ht="27">
      <c r="A114" s="18">
        <v>113</v>
      </c>
      <c r="B114" s="74"/>
      <c r="C114" s="79"/>
      <c r="D114" s="74"/>
      <c r="E114" s="74"/>
      <c r="F114" s="75"/>
      <c r="G114" s="76"/>
      <c r="H114" s="74"/>
      <c r="I114" s="74"/>
      <c r="J114" s="78"/>
      <c r="K114" s="76"/>
      <c r="M114" s="76"/>
      <c r="N114" s="74"/>
      <c r="O114" s="74"/>
      <c r="P114" s="74"/>
      <c r="Q114" s="75"/>
      <c r="R114" s="75"/>
      <c r="T114" s="7" t="str">
        <f t="shared" si="18"/>
        <v/>
      </c>
      <c r="U114" s="10" t="str">
        <f t="shared" si="19"/>
        <v xml:space="preserve">
</v>
      </c>
      <c r="V114" s="191">
        <f t="shared" si="23"/>
        <v>0.114</v>
      </c>
      <c r="W114" s="35">
        <f t="shared" si="20"/>
        <v>1</v>
      </c>
      <c r="X114" s="35" t="e">
        <f>(VLOOKUP(B114,コード表!$A$2:$B$32,2,FALSE)*100+DAY(K114))</f>
        <v>#N/A</v>
      </c>
      <c r="Y114" s="38" t="str">
        <f t="shared" si="21"/>
        <v/>
      </c>
      <c r="Z114" s="18" t="e">
        <f>(IF(Q114=9,0,100)+VLOOKUP(B114,コード表!$A$2:$B$32,2,FALSE))</f>
        <v>#N/A</v>
      </c>
      <c r="AA114" s="18" t="e">
        <f>(IF(R114=9,0,100)+VLOOKUP(B114,コード表!$A$2:$B$32,2,FALSE))</f>
        <v>#N/A</v>
      </c>
      <c r="AB114" s="18" t="e">
        <f>(IF(Q114=9,900,0)+VLOOKUP(B114,コード表!$A$2:$B$32,2,FALSE))</f>
        <v>#N/A</v>
      </c>
      <c r="AC114" s="18" t="e">
        <f>(IF(R114=9,900,0)+VLOOKUP(B114,コード表!$A$2:$B$32,2,FALSE))</f>
        <v>#N/A</v>
      </c>
      <c r="AD114" s="18" t="e">
        <f>(IF(OR(Q114=9,R114=9),90000,0)+(VLOOKUP(B114,コード表!$A$2:$B$32,2,FALSE))*100+DAY(M114))</f>
        <v>#N/A</v>
      </c>
      <c r="AE114" s="18">
        <f>COUNTIF(AD$1:AD114,AD114)</f>
        <v>113</v>
      </c>
      <c r="AF114" s="18">
        <f>COUNTIF(AA$1:AA114,AA114)</f>
        <v>113</v>
      </c>
      <c r="AG114" s="18" t="e">
        <f t="shared" si="22"/>
        <v>#N/A</v>
      </c>
      <c r="AH114" s="18">
        <f>COUNTIF(AG$1:AG114,AG114)</f>
        <v>113</v>
      </c>
    </row>
    <row r="115" spans="1:34" ht="27">
      <c r="A115" s="18">
        <v>114</v>
      </c>
      <c r="B115" s="74"/>
      <c r="C115" s="79"/>
      <c r="D115" s="74"/>
      <c r="E115" s="74"/>
      <c r="F115" s="75"/>
      <c r="G115" s="76"/>
      <c r="H115" s="74"/>
      <c r="I115" s="74"/>
      <c r="J115" s="78"/>
      <c r="K115" s="76"/>
      <c r="M115" s="76"/>
      <c r="N115" s="74"/>
      <c r="O115" s="74"/>
      <c r="P115" s="74"/>
      <c r="Q115" s="75"/>
      <c r="R115" s="75"/>
      <c r="T115" s="7" t="str">
        <f t="shared" si="18"/>
        <v/>
      </c>
      <c r="U115" s="10" t="str">
        <f t="shared" si="19"/>
        <v xml:space="preserve">
</v>
      </c>
      <c r="V115" s="191">
        <f t="shared" si="23"/>
        <v>0.115</v>
      </c>
      <c r="W115" s="35">
        <f t="shared" si="20"/>
        <v>1</v>
      </c>
      <c r="X115" s="35" t="e">
        <f>(VLOOKUP(B115,コード表!$A$2:$B$32,2,FALSE)*100+DAY(K115))</f>
        <v>#N/A</v>
      </c>
      <c r="Y115" s="38" t="str">
        <f t="shared" si="21"/>
        <v/>
      </c>
      <c r="Z115" s="18" t="e">
        <f>(IF(Q115=9,0,100)+VLOOKUP(B115,コード表!$A$2:$B$32,2,FALSE))</f>
        <v>#N/A</v>
      </c>
      <c r="AA115" s="18" t="e">
        <f>(IF(R115=9,0,100)+VLOOKUP(B115,コード表!$A$2:$B$32,2,FALSE))</f>
        <v>#N/A</v>
      </c>
      <c r="AB115" s="18" t="e">
        <f>(IF(Q115=9,900,0)+VLOOKUP(B115,コード表!$A$2:$B$32,2,FALSE))</f>
        <v>#N/A</v>
      </c>
      <c r="AC115" s="18" t="e">
        <f>(IF(R115=9,900,0)+VLOOKUP(B115,コード表!$A$2:$B$32,2,FALSE))</f>
        <v>#N/A</v>
      </c>
      <c r="AD115" s="18" t="e">
        <f>(IF(OR(Q115=9,R115=9),90000,0)+(VLOOKUP(B115,コード表!$A$2:$B$32,2,FALSE))*100+DAY(M115))</f>
        <v>#N/A</v>
      </c>
      <c r="AE115" s="18">
        <f>COUNTIF(AD$1:AD115,AD115)</f>
        <v>114</v>
      </c>
      <c r="AF115" s="18">
        <f>COUNTIF(AA$1:AA115,AA115)</f>
        <v>114</v>
      </c>
      <c r="AG115" s="18" t="e">
        <f t="shared" si="22"/>
        <v>#N/A</v>
      </c>
      <c r="AH115" s="18">
        <f>COUNTIF(AG$1:AG115,AG115)</f>
        <v>114</v>
      </c>
    </row>
    <row r="116" spans="1:34" ht="27">
      <c r="A116" s="18">
        <v>115</v>
      </c>
      <c r="B116" s="74"/>
      <c r="C116" s="79"/>
      <c r="D116" s="74"/>
      <c r="E116" s="74"/>
      <c r="F116" s="75"/>
      <c r="G116" s="76"/>
      <c r="H116" s="74"/>
      <c r="I116" s="74"/>
      <c r="J116" s="78"/>
      <c r="K116" s="76"/>
      <c r="M116" s="76"/>
      <c r="N116" s="74"/>
      <c r="O116" s="74"/>
      <c r="P116" s="74"/>
      <c r="Q116" s="75"/>
      <c r="R116" s="75"/>
      <c r="T116" s="7" t="str">
        <f t="shared" si="18"/>
        <v/>
      </c>
      <c r="U116" s="10" t="str">
        <f t="shared" si="19"/>
        <v xml:space="preserve">
</v>
      </c>
      <c r="V116" s="191">
        <f t="shared" si="23"/>
        <v>0.11600000000000001</v>
      </c>
      <c r="W116" s="35">
        <f t="shared" si="20"/>
        <v>1</v>
      </c>
      <c r="X116" s="35" t="e">
        <f>(VLOOKUP(B116,コード表!$A$2:$B$32,2,FALSE)*100+DAY(K116))</f>
        <v>#N/A</v>
      </c>
      <c r="Y116" s="38" t="str">
        <f t="shared" si="21"/>
        <v/>
      </c>
      <c r="Z116" s="18" t="e">
        <f>(IF(Q116=9,0,100)+VLOOKUP(B116,コード表!$A$2:$B$32,2,FALSE))</f>
        <v>#N/A</v>
      </c>
      <c r="AA116" s="18" t="e">
        <f>(IF(R116=9,0,100)+VLOOKUP(B116,コード表!$A$2:$B$32,2,FALSE))</f>
        <v>#N/A</v>
      </c>
      <c r="AB116" s="18" t="e">
        <f>(IF(Q116=9,900,0)+VLOOKUP(B116,コード表!$A$2:$B$32,2,FALSE))</f>
        <v>#N/A</v>
      </c>
      <c r="AC116" s="18" t="e">
        <f>(IF(R116=9,900,0)+VLOOKUP(B116,コード表!$A$2:$B$32,2,FALSE))</f>
        <v>#N/A</v>
      </c>
      <c r="AD116" s="18" t="e">
        <f>(IF(OR(Q116=9,R116=9),90000,0)+(VLOOKUP(B116,コード表!$A$2:$B$32,2,FALSE))*100+DAY(M116))</f>
        <v>#N/A</v>
      </c>
      <c r="AE116" s="18">
        <f>COUNTIF(AD$1:AD116,AD116)</f>
        <v>115</v>
      </c>
      <c r="AF116" s="18">
        <f>COUNTIF(AA$1:AA116,AA116)</f>
        <v>115</v>
      </c>
      <c r="AG116" s="18" t="e">
        <f t="shared" si="22"/>
        <v>#N/A</v>
      </c>
      <c r="AH116" s="18">
        <f>COUNTIF(AG$1:AG116,AG116)</f>
        <v>115</v>
      </c>
    </row>
    <row r="117" spans="1:34" ht="27">
      <c r="A117" s="18">
        <v>116</v>
      </c>
      <c r="B117" s="74"/>
      <c r="C117" s="79"/>
      <c r="D117" s="74"/>
      <c r="E117" s="74"/>
      <c r="F117" s="75"/>
      <c r="G117" s="76"/>
      <c r="H117" s="74"/>
      <c r="I117" s="74"/>
      <c r="J117" s="78"/>
      <c r="K117" s="76"/>
      <c r="M117" s="76"/>
      <c r="N117" s="74"/>
      <c r="O117" s="74"/>
      <c r="P117" s="74"/>
      <c r="Q117" s="75"/>
      <c r="R117" s="75"/>
      <c r="T117" s="7" t="str">
        <f t="shared" si="18"/>
        <v/>
      </c>
      <c r="U117" s="10" t="str">
        <f t="shared" si="19"/>
        <v xml:space="preserve">
</v>
      </c>
      <c r="V117" s="191">
        <f t="shared" si="23"/>
        <v>0.11700000000000001</v>
      </c>
      <c r="W117" s="35">
        <f t="shared" si="20"/>
        <v>1</v>
      </c>
      <c r="X117" s="35" t="e">
        <f>(VLOOKUP(B117,コード表!$A$2:$B$32,2,FALSE)*100+DAY(K117))</f>
        <v>#N/A</v>
      </c>
      <c r="Y117" s="38" t="str">
        <f t="shared" si="21"/>
        <v/>
      </c>
      <c r="Z117" s="18" t="e">
        <f>(IF(Q117=9,0,100)+VLOOKUP(B117,コード表!$A$2:$B$32,2,FALSE))</f>
        <v>#N/A</v>
      </c>
      <c r="AA117" s="18" t="e">
        <f>(IF(R117=9,0,100)+VLOOKUP(B117,コード表!$A$2:$B$32,2,FALSE))</f>
        <v>#N/A</v>
      </c>
      <c r="AB117" s="18" t="e">
        <f>(IF(Q117=9,900,0)+VLOOKUP(B117,コード表!$A$2:$B$32,2,FALSE))</f>
        <v>#N/A</v>
      </c>
      <c r="AC117" s="18" t="e">
        <f>(IF(R117=9,900,0)+VLOOKUP(B117,コード表!$A$2:$B$32,2,FALSE))</f>
        <v>#N/A</v>
      </c>
      <c r="AD117" s="18" t="e">
        <f>(IF(OR(Q117=9,R117=9),90000,0)+(VLOOKUP(B117,コード表!$A$2:$B$32,2,FALSE))*100+DAY(M117))</f>
        <v>#N/A</v>
      </c>
      <c r="AE117" s="18">
        <f>COUNTIF(AD$1:AD117,AD117)</f>
        <v>116</v>
      </c>
      <c r="AF117" s="18">
        <f>COUNTIF(AA$1:AA117,AA117)</f>
        <v>116</v>
      </c>
      <c r="AG117" s="18" t="e">
        <f t="shared" si="22"/>
        <v>#N/A</v>
      </c>
      <c r="AH117" s="18">
        <f>COUNTIF(AG$1:AG117,AG117)</f>
        <v>116</v>
      </c>
    </row>
    <row r="118" spans="1:34" ht="27">
      <c r="A118" s="18">
        <v>117</v>
      </c>
      <c r="B118" s="74"/>
      <c r="C118" s="79"/>
      <c r="D118" s="74"/>
      <c r="E118" s="74"/>
      <c r="F118" s="75"/>
      <c r="G118" s="76"/>
      <c r="H118" s="74"/>
      <c r="I118" s="74"/>
      <c r="J118" s="78"/>
      <c r="K118" s="76"/>
      <c r="M118" s="76"/>
      <c r="N118" s="74"/>
      <c r="O118" s="74"/>
      <c r="P118" s="74"/>
      <c r="Q118" s="75"/>
      <c r="R118" s="75"/>
      <c r="T118" s="7" t="str">
        <f t="shared" si="18"/>
        <v/>
      </c>
      <c r="U118" s="10" t="str">
        <f t="shared" si="19"/>
        <v xml:space="preserve">
</v>
      </c>
      <c r="V118" s="191">
        <f t="shared" si="23"/>
        <v>0.11799999999999999</v>
      </c>
      <c r="W118" s="35">
        <f t="shared" si="20"/>
        <v>1</v>
      </c>
      <c r="X118" s="35" t="e">
        <f>(VLOOKUP(B118,コード表!$A$2:$B$32,2,FALSE)*100+DAY(K118))</f>
        <v>#N/A</v>
      </c>
      <c r="Y118" s="38" t="str">
        <f t="shared" si="21"/>
        <v/>
      </c>
      <c r="Z118" s="18" t="e">
        <f>(IF(Q118=9,0,100)+VLOOKUP(B118,コード表!$A$2:$B$32,2,FALSE))</f>
        <v>#N/A</v>
      </c>
      <c r="AA118" s="18" t="e">
        <f>(IF(R118=9,0,100)+VLOOKUP(B118,コード表!$A$2:$B$32,2,FALSE))</f>
        <v>#N/A</v>
      </c>
      <c r="AB118" s="18" t="e">
        <f>(IF(Q118=9,900,0)+VLOOKUP(B118,コード表!$A$2:$B$32,2,FALSE))</f>
        <v>#N/A</v>
      </c>
      <c r="AC118" s="18" t="e">
        <f>(IF(R118=9,900,0)+VLOOKUP(B118,コード表!$A$2:$B$32,2,FALSE))</f>
        <v>#N/A</v>
      </c>
      <c r="AD118" s="18" t="e">
        <f>(IF(OR(Q118=9,R118=9),90000,0)+(VLOOKUP(B118,コード表!$A$2:$B$32,2,FALSE))*100+DAY(M118))</f>
        <v>#N/A</v>
      </c>
      <c r="AE118" s="18">
        <f>COUNTIF(AD$1:AD118,AD118)</f>
        <v>117</v>
      </c>
      <c r="AF118" s="18">
        <f>COUNTIF(AA$1:AA118,AA118)</f>
        <v>117</v>
      </c>
      <c r="AG118" s="18" t="e">
        <f t="shared" si="22"/>
        <v>#N/A</v>
      </c>
      <c r="AH118" s="18">
        <f>COUNTIF(AG$1:AG118,AG118)</f>
        <v>117</v>
      </c>
    </row>
    <row r="119" spans="1:34" ht="27">
      <c r="A119" s="18">
        <v>118</v>
      </c>
      <c r="B119" s="74"/>
      <c r="C119" s="79"/>
      <c r="D119" s="74"/>
      <c r="E119" s="74"/>
      <c r="F119" s="75"/>
      <c r="G119" s="76"/>
      <c r="H119" s="74"/>
      <c r="I119" s="74"/>
      <c r="J119" s="78"/>
      <c r="K119" s="76"/>
      <c r="M119" s="76"/>
      <c r="N119" s="74"/>
      <c r="O119" s="74"/>
      <c r="P119" s="74"/>
      <c r="Q119" s="75"/>
      <c r="R119" s="75"/>
      <c r="T119" s="7" t="str">
        <f t="shared" si="18"/>
        <v/>
      </c>
      <c r="U119" s="10" t="str">
        <f t="shared" si="19"/>
        <v xml:space="preserve">
</v>
      </c>
      <c r="V119" s="191">
        <f t="shared" si="23"/>
        <v>0.11899999999999999</v>
      </c>
      <c r="W119" s="35">
        <f t="shared" si="20"/>
        <v>1</v>
      </c>
      <c r="X119" s="35" t="e">
        <f>(VLOOKUP(B119,コード表!$A$2:$B$32,2,FALSE)*100+DAY(K119))</f>
        <v>#N/A</v>
      </c>
      <c r="Y119" s="38" t="str">
        <f t="shared" si="21"/>
        <v/>
      </c>
      <c r="Z119" s="18" t="e">
        <f>(IF(Q119=9,0,100)+VLOOKUP(B119,コード表!$A$2:$B$32,2,FALSE))</f>
        <v>#N/A</v>
      </c>
      <c r="AA119" s="18" t="e">
        <f>(IF(R119=9,0,100)+VLOOKUP(B119,コード表!$A$2:$B$32,2,FALSE))</f>
        <v>#N/A</v>
      </c>
      <c r="AB119" s="18" t="e">
        <f>(IF(Q119=9,900,0)+VLOOKUP(B119,コード表!$A$2:$B$32,2,FALSE))</f>
        <v>#N/A</v>
      </c>
      <c r="AC119" s="18" t="e">
        <f>(IF(R119=9,900,0)+VLOOKUP(B119,コード表!$A$2:$B$32,2,FALSE))</f>
        <v>#N/A</v>
      </c>
      <c r="AD119" s="18" t="e">
        <f>(IF(OR(Q119=9,R119=9),90000,0)+(VLOOKUP(B119,コード表!$A$2:$B$32,2,FALSE))*100+DAY(M119))</f>
        <v>#N/A</v>
      </c>
      <c r="AE119" s="18">
        <f>COUNTIF(AD$1:AD119,AD119)</f>
        <v>118</v>
      </c>
      <c r="AF119" s="18">
        <f>COUNTIF(AA$1:AA119,AA119)</f>
        <v>118</v>
      </c>
      <c r="AG119" s="18" t="e">
        <f t="shared" si="22"/>
        <v>#N/A</v>
      </c>
      <c r="AH119" s="18">
        <f>COUNTIF(AG$1:AG119,AG119)</f>
        <v>118</v>
      </c>
    </row>
    <row r="120" spans="1:34" ht="27">
      <c r="A120" s="18">
        <v>119</v>
      </c>
      <c r="B120" s="74"/>
      <c r="C120" s="79"/>
      <c r="D120" s="74"/>
      <c r="E120" s="74"/>
      <c r="F120" s="75"/>
      <c r="G120" s="76"/>
      <c r="H120" s="74"/>
      <c r="I120" s="74"/>
      <c r="J120" s="78"/>
      <c r="K120" s="76"/>
      <c r="M120" s="76"/>
      <c r="N120" s="74"/>
      <c r="O120" s="74"/>
      <c r="P120" s="74"/>
      <c r="Q120" s="75"/>
      <c r="R120" s="75"/>
      <c r="T120" s="7" t="str">
        <f t="shared" si="18"/>
        <v/>
      </c>
      <c r="U120" s="10" t="str">
        <f t="shared" si="19"/>
        <v xml:space="preserve">
</v>
      </c>
      <c r="V120" s="191">
        <f t="shared" si="23"/>
        <v>0.12</v>
      </c>
      <c r="W120" s="35">
        <f t="shared" si="20"/>
        <v>1</v>
      </c>
      <c r="X120" s="35" t="e">
        <f>(VLOOKUP(B120,コード表!$A$2:$B$32,2,FALSE)*100+DAY(K120))</f>
        <v>#N/A</v>
      </c>
      <c r="Y120" s="38" t="str">
        <f t="shared" si="21"/>
        <v/>
      </c>
      <c r="Z120" s="18" t="e">
        <f>(IF(Q120=9,0,100)+VLOOKUP(B120,コード表!$A$2:$B$32,2,FALSE))</f>
        <v>#N/A</v>
      </c>
      <c r="AA120" s="18" t="e">
        <f>(IF(R120=9,0,100)+VLOOKUP(B120,コード表!$A$2:$B$32,2,FALSE))</f>
        <v>#N/A</v>
      </c>
      <c r="AB120" s="18" t="e">
        <f>(IF(Q120=9,900,0)+VLOOKUP(B120,コード表!$A$2:$B$32,2,FALSE))</f>
        <v>#N/A</v>
      </c>
      <c r="AC120" s="18" t="e">
        <f>(IF(R120=9,900,0)+VLOOKUP(B120,コード表!$A$2:$B$32,2,FALSE))</f>
        <v>#N/A</v>
      </c>
      <c r="AD120" s="18" t="e">
        <f>(IF(OR(Q120=9,R120=9),90000,0)+(VLOOKUP(B120,コード表!$A$2:$B$32,2,FALSE))*100+DAY(M120))</f>
        <v>#N/A</v>
      </c>
      <c r="AE120" s="18">
        <f>COUNTIF(AD$1:AD120,AD120)</f>
        <v>119</v>
      </c>
      <c r="AF120" s="18">
        <f>COUNTIF(AA$1:AA120,AA120)</f>
        <v>119</v>
      </c>
      <c r="AG120" s="18" t="e">
        <f t="shared" si="22"/>
        <v>#N/A</v>
      </c>
      <c r="AH120" s="18">
        <f>COUNTIF(AG$1:AG120,AG120)</f>
        <v>119</v>
      </c>
    </row>
    <row r="121" spans="1:34" ht="27">
      <c r="A121" s="18">
        <v>120</v>
      </c>
      <c r="B121" s="74"/>
      <c r="C121" s="79"/>
      <c r="D121" s="74"/>
      <c r="E121" s="74"/>
      <c r="F121" s="75"/>
      <c r="G121" s="76"/>
      <c r="H121" s="74"/>
      <c r="I121" s="74"/>
      <c r="J121" s="78"/>
      <c r="K121" s="76"/>
      <c r="M121" s="76"/>
      <c r="N121" s="74"/>
      <c r="O121" s="74"/>
      <c r="P121" s="74"/>
      <c r="Q121" s="75"/>
      <c r="R121" s="75"/>
      <c r="T121" s="7" t="str">
        <f t="shared" si="18"/>
        <v/>
      </c>
      <c r="U121" s="10" t="str">
        <f t="shared" si="19"/>
        <v xml:space="preserve">
</v>
      </c>
      <c r="V121" s="191">
        <f t="shared" si="23"/>
        <v>0.121</v>
      </c>
      <c r="W121" s="35">
        <f t="shared" si="20"/>
        <v>1</v>
      </c>
      <c r="X121" s="35" t="e">
        <f>(VLOOKUP(B121,コード表!$A$2:$B$32,2,FALSE)*100+DAY(K121))</f>
        <v>#N/A</v>
      </c>
      <c r="Y121" s="38" t="str">
        <f t="shared" si="21"/>
        <v/>
      </c>
      <c r="Z121" s="18" t="e">
        <f>(IF(Q121=9,0,100)+VLOOKUP(B121,コード表!$A$2:$B$32,2,FALSE))</f>
        <v>#N/A</v>
      </c>
      <c r="AA121" s="18" t="e">
        <f>(IF(R121=9,0,100)+VLOOKUP(B121,コード表!$A$2:$B$32,2,FALSE))</f>
        <v>#N/A</v>
      </c>
      <c r="AB121" s="18" t="e">
        <f>(IF(Q121=9,900,0)+VLOOKUP(B121,コード表!$A$2:$B$32,2,FALSE))</f>
        <v>#N/A</v>
      </c>
      <c r="AC121" s="18" t="e">
        <f>(IF(R121=9,900,0)+VLOOKUP(B121,コード表!$A$2:$B$32,2,FALSE))</f>
        <v>#N/A</v>
      </c>
      <c r="AD121" s="18" t="e">
        <f>(IF(OR(Q121=9,R121=9),90000,0)+(VLOOKUP(B121,コード表!$A$2:$B$32,2,FALSE))*100+DAY(M121))</f>
        <v>#N/A</v>
      </c>
      <c r="AE121" s="18">
        <f>COUNTIF(AD$1:AD121,AD121)</f>
        <v>120</v>
      </c>
      <c r="AF121" s="18">
        <f>COUNTIF(AA$1:AA121,AA121)</f>
        <v>120</v>
      </c>
      <c r="AG121" s="18" t="e">
        <f t="shared" si="22"/>
        <v>#N/A</v>
      </c>
      <c r="AH121" s="18">
        <f>COUNTIF(AG$1:AG121,AG121)</f>
        <v>120</v>
      </c>
    </row>
    <row r="122" spans="1:34" ht="27">
      <c r="A122" s="18">
        <v>121</v>
      </c>
      <c r="B122" s="74"/>
      <c r="C122" s="79"/>
      <c r="D122" s="74"/>
      <c r="E122" s="74"/>
      <c r="F122" s="75"/>
      <c r="G122" s="76"/>
      <c r="H122" s="74"/>
      <c r="I122" s="74"/>
      <c r="J122" s="78"/>
      <c r="K122" s="76"/>
      <c r="M122" s="76"/>
      <c r="N122" s="74"/>
      <c r="O122" s="74"/>
      <c r="P122" s="74"/>
      <c r="Q122" s="75"/>
      <c r="R122" s="75"/>
      <c r="T122" s="7" t="str">
        <f t="shared" si="18"/>
        <v/>
      </c>
      <c r="U122" s="10" t="str">
        <f t="shared" si="19"/>
        <v xml:space="preserve">
</v>
      </c>
      <c r="V122" s="191">
        <f t="shared" si="23"/>
        <v>0.122</v>
      </c>
      <c r="W122" s="35">
        <f t="shared" si="20"/>
        <v>1</v>
      </c>
      <c r="X122" s="35" t="e">
        <f>(VLOOKUP(B122,コード表!$A$2:$B$32,2,FALSE)*100+DAY(K122))</f>
        <v>#N/A</v>
      </c>
      <c r="Y122" s="38" t="str">
        <f t="shared" si="21"/>
        <v/>
      </c>
      <c r="Z122" s="18" t="e">
        <f>(IF(Q122=9,0,100)+VLOOKUP(B122,コード表!$A$2:$B$32,2,FALSE))</f>
        <v>#N/A</v>
      </c>
      <c r="AA122" s="18" t="e">
        <f>(IF(R122=9,0,100)+VLOOKUP(B122,コード表!$A$2:$B$32,2,FALSE))</f>
        <v>#N/A</v>
      </c>
      <c r="AB122" s="18" t="e">
        <f>(IF(Q122=9,900,0)+VLOOKUP(B122,コード表!$A$2:$B$32,2,FALSE))</f>
        <v>#N/A</v>
      </c>
      <c r="AC122" s="18" t="e">
        <f>(IF(R122=9,900,0)+VLOOKUP(B122,コード表!$A$2:$B$32,2,FALSE))</f>
        <v>#N/A</v>
      </c>
      <c r="AD122" s="18" t="e">
        <f>(IF(OR(Q122=9,R122=9),90000,0)+(VLOOKUP(B122,コード表!$A$2:$B$32,2,FALSE))*100+DAY(M122))</f>
        <v>#N/A</v>
      </c>
      <c r="AE122" s="18">
        <f>COUNTIF(AD$1:AD122,AD122)</f>
        <v>121</v>
      </c>
      <c r="AF122" s="18">
        <f>COUNTIF(AA$1:AA122,AA122)</f>
        <v>121</v>
      </c>
      <c r="AG122" s="18" t="e">
        <f t="shared" si="22"/>
        <v>#N/A</v>
      </c>
      <c r="AH122" s="18">
        <f>COUNTIF(AG$1:AG122,AG122)</f>
        <v>121</v>
      </c>
    </row>
    <row r="123" spans="1:34" ht="27">
      <c r="A123" s="18">
        <v>122</v>
      </c>
      <c r="B123" s="74"/>
      <c r="C123" s="79"/>
      <c r="D123" s="74"/>
      <c r="E123" s="74"/>
      <c r="F123" s="75"/>
      <c r="G123" s="76"/>
      <c r="H123" s="74"/>
      <c r="I123" s="74"/>
      <c r="J123" s="78"/>
      <c r="K123" s="76"/>
      <c r="M123" s="76"/>
      <c r="N123" s="74"/>
      <c r="O123" s="74"/>
      <c r="P123" s="74"/>
      <c r="Q123" s="75"/>
      <c r="R123" s="75"/>
      <c r="T123" s="7" t="str">
        <f t="shared" si="18"/>
        <v/>
      </c>
      <c r="U123" s="10" t="str">
        <f t="shared" si="19"/>
        <v xml:space="preserve">
</v>
      </c>
      <c r="V123" s="191">
        <f t="shared" si="23"/>
        <v>0.123</v>
      </c>
      <c r="W123" s="35">
        <f t="shared" si="20"/>
        <v>1</v>
      </c>
      <c r="X123" s="35" t="e">
        <f>(VLOOKUP(B123,コード表!$A$2:$B$32,2,FALSE)*100+DAY(K123))</f>
        <v>#N/A</v>
      </c>
      <c r="Y123" s="38" t="str">
        <f t="shared" si="21"/>
        <v/>
      </c>
      <c r="Z123" s="18" t="e">
        <f>(IF(Q123=9,0,100)+VLOOKUP(B123,コード表!$A$2:$B$32,2,FALSE))</f>
        <v>#N/A</v>
      </c>
      <c r="AA123" s="18" t="e">
        <f>(IF(R123=9,0,100)+VLOOKUP(B123,コード表!$A$2:$B$32,2,FALSE))</f>
        <v>#N/A</v>
      </c>
      <c r="AB123" s="18" t="e">
        <f>(IF(Q123=9,900,0)+VLOOKUP(B123,コード表!$A$2:$B$32,2,FALSE))</f>
        <v>#N/A</v>
      </c>
      <c r="AC123" s="18" t="e">
        <f>(IF(R123=9,900,0)+VLOOKUP(B123,コード表!$A$2:$B$32,2,FALSE))</f>
        <v>#N/A</v>
      </c>
      <c r="AD123" s="18" t="e">
        <f>(IF(OR(Q123=9,R123=9),90000,0)+(VLOOKUP(B123,コード表!$A$2:$B$32,2,FALSE))*100+DAY(M123))</f>
        <v>#N/A</v>
      </c>
      <c r="AE123" s="18">
        <f>COUNTIF(AD$1:AD123,AD123)</f>
        <v>122</v>
      </c>
      <c r="AF123" s="18">
        <f>COUNTIF(AA$1:AA123,AA123)</f>
        <v>122</v>
      </c>
      <c r="AG123" s="18" t="e">
        <f t="shared" si="22"/>
        <v>#N/A</v>
      </c>
      <c r="AH123" s="18">
        <f>COUNTIF(AG$1:AG123,AG123)</f>
        <v>122</v>
      </c>
    </row>
    <row r="124" spans="1:34" ht="27">
      <c r="A124" s="18">
        <v>123</v>
      </c>
      <c r="B124" s="74"/>
      <c r="C124" s="79"/>
      <c r="D124" s="74"/>
      <c r="E124" s="74"/>
      <c r="F124" s="75"/>
      <c r="G124" s="76"/>
      <c r="H124" s="74"/>
      <c r="I124" s="74"/>
      <c r="J124" s="78"/>
      <c r="K124" s="76"/>
      <c r="M124" s="76"/>
      <c r="N124" s="74"/>
      <c r="O124" s="74"/>
      <c r="P124" s="74"/>
      <c r="Q124" s="75"/>
      <c r="R124" s="75"/>
      <c r="T124" s="7" t="str">
        <f t="shared" si="18"/>
        <v/>
      </c>
      <c r="U124" s="10" t="str">
        <f t="shared" si="19"/>
        <v xml:space="preserve">
</v>
      </c>
      <c r="V124" s="191">
        <f t="shared" si="23"/>
        <v>0.124</v>
      </c>
      <c r="W124" s="35">
        <f t="shared" si="20"/>
        <v>1</v>
      </c>
      <c r="X124" s="35" t="e">
        <f>(VLOOKUP(B124,コード表!$A$2:$B$32,2,FALSE)*100+DAY(K124))</f>
        <v>#N/A</v>
      </c>
      <c r="Y124" s="38" t="str">
        <f t="shared" si="21"/>
        <v/>
      </c>
      <c r="Z124" s="18" t="e">
        <f>(IF(Q124=9,0,100)+VLOOKUP(B124,コード表!$A$2:$B$32,2,FALSE))</f>
        <v>#N/A</v>
      </c>
      <c r="AA124" s="18" t="e">
        <f>(IF(R124=9,0,100)+VLOOKUP(B124,コード表!$A$2:$B$32,2,FALSE))</f>
        <v>#N/A</v>
      </c>
      <c r="AB124" s="18" t="e">
        <f>(IF(Q124=9,900,0)+VLOOKUP(B124,コード表!$A$2:$B$32,2,FALSE))</f>
        <v>#N/A</v>
      </c>
      <c r="AC124" s="18" t="e">
        <f>(IF(R124=9,900,0)+VLOOKUP(B124,コード表!$A$2:$B$32,2,FALSE))</f>
        <v>#N/A</v>
      </c>
      <c r="AD124" s="18" t="e">
        <f>(IF(OR(Q124=9,R124=9),90000,0)+(VLOOKUP(B124,コード表!$A$2:$B$32,2,FALSE))*100+DAY(M124))</f>
        <v>#N/A</v>
      </c>
      <c r="AE124" s="18">
        <f>COUNTIF(AD$1:AD124,AD124)</f>
        <v>123</v>
      </c>
      <c r="AF124" s="18">
        <f>COUNTIF(AA$1:AA124,AA124)</f>
        <v>123</v>
      </c>
      <c r="AG124" s="18" t="e">
        <f t="shared" si="22"/>
        <v>#N/A</v>
      </c>
      <c r="AH124" s="18">
        <f>COUNTIF(AG$1:AG124,AG124)</f>
        <v>123</v>
      </c>
    </row>
    <row r="125" spans="1:34" ht="27">
      <c r="A125" s="18">
        <v>124</v>
      </c>
      <c r="B125" s="74"/>
      <c r="C125" s="79"/>
      <c r="D125" s="74"/>
      <c r="E125" s="74"/>
      <c r="F125" s="75"/>
      <c r="G125" s="76"/>
      <c r="H125" s="74"/>
      <c r="I125" s="74"/>
      <c r="J125" s="78"/>
      <c r="K125" s="76"/>
      <c r="M125" s="76"/>
      <c r="N125" s="74"/>
      <c r="O125" s="74"/>
      <c r="P125" s="74"/>
      <c r="Q125" s="75"/>
      <c r="R125" s="75"/>
      <c r="T125" s="7" t="str">
        <f t="shared" si="18"/>
        <v/>
      </c>
      <c r="U125" s="10" t="str">
        <f t="shared" si="19"/>
        <v xml:space="preserve">
</v>
      </c>
      <c r="V125" s="191">
        <f t="shared" si="23"/>
        <v>0.125</v>
      </c>
      <c r="W125" s="35">
        <f t="shared" si="20"/>
        <v>1</v>
      </c>
      <c r="X125" s="35" t="e">
        <f>(VLOOKUP(B125,コード表!$A$2:$B$32,2,FALSE)*100+DAY(K125))</f>
        <v>#N/A</v>
      </c>
      <c r="Y125" s="38" t="str">
        <f t="shared" si="21"/>
        <v/>
      </c>
      <c r="Z125" s="18" t="e">
        <f>(IF(Q125=9,0,100)+VLOOKUP(B125,コード表!$A$2:$B$32,2,FALSE))</f>
        <v>#N/A</v>
      </c>
      <c r="AA125" s="18" t="e">
        <f>(IF(R125=9,0,100)+VLOOKUP(B125,コード表!$A$2:$B$32,2,FALSE))</f>
        <v>#N/A</v>
      </c>
      <c r="AB125" s="18" t="e">
        <f>(IF(Q125=9,900,0)+VLOOKUP(B125,コード表!$A$2:$B$32,2,FALSE))</f>
        <v>#N/A</v>
      </c>
      <c r="AC125" s="18" t="e">
        <f>(IF(R125=9,900,0)+VLOOKUP(B125,コード表!$A$2:$B$32,2,FALSE))</f>
        <v>#N/A</v>
      </c>
      <c r="AD125" s="18" t="e">
        <f>(IF(OR(Q125=9,R125=9),90000,0)+(VLOOKUP(B125,コード表!$A$2:$B$32,2,FALSE))*100+DAY(M125))</f>
        <v>#N/A</v>
      </c>
      <c r="AE125" s="18">
        <f>COUNTIF(AD$1:AD125,AD125)</f>
        <v>124</v>
      </c>
      <c r="AF125" s="18">
        <f>COUNTIF(AA$1:AA125,AA125)</f>
        <v>124</v>
      </c>
      <c r="AG125" s="18" t="e">
        <f t="shared" si="22"/>
        <v>#N/A</v>
      </c>
      <c r="AH125" s="18">
        <f>COUNTIF(AG$1:AG125,AG125)</f>
        <v>124</v>
      </c>
    </row>
    <row r="126" spans="1:34" ht="27">
      <c r="A126" s="18">
        <v>125</v>
      </c>
      <c r="B126" s="74"/>
      <c r="C126" s="79"/>
      <c r="D126" s="74"/>
      <c r="E126" s="74"/>
      <c r="F126" s="75"/>
      <c r="G126" s="76"/>
      <c r="H126" s="74"/>
      <c r="I126" s="74"/>
      <c r="J126" s="78"/>
      <c r="K126" s="76"/>
      <c r="M126" s="76"/>
      <c r="N126" s="74"/>
      <c r="O126" s="74"/>
      <c r="P126" s="74"/>
      <c r="Q126" s="75"/>
      <c r="R126" s="75"/>
      <c r="T126" s="7" t="str">
        <f t="shared" si="18"/>
        <v/>
      </c>
      <c r="U126" s="10" t="str">
        <f t="shared" si="19"/>
        <v xml:space="preserve">
</v>
      </c>
      <c r="V126" s="191">
        <f t="shared" si="23"/>
        <v>0.126</v>
      </c>
      <c r="W126" s="35">
        <f t="shared" si="20"/>
        <v>1</v>
      </c>
      <c r="X126" s="35" t="e">
        <f>(VLOOKUP(B126,コード表!$A$2:$B$32,2,FALSE)*100+DAY(K126))</f>
        <v>#N/A</v>
      </c>
      <c r="Y126" s="38" t="str">
        <f t="shared" si="21"/>
        <v/>
      </c>
      <c r="Z126" s="18" t="e">
        <f>(IF(Q126=9,0,100)+VLOOKUP(B126,コード表!$A$2:$B$32,2,FALSE))</f>
        <v>#N/A</v>
      </c>
      <c r="AA126" s="18" t="e">
        <f>(IF(R126=9,0,100)+VLOOKUP(B126,コード表!$A$2:$B$32,2,FALSE))</f>
        <v>#N/A</v>
      </c>
      <c r="AB126" s="18" t="e">
        <f>(IF(Q126=9,900,0)+VLOOKUP(B126,コード表!$A$2:$B$32,2,FALSE))</f>
        <v>#N/A</v>
      </c>
      <c r="AC126" s="18" t="e">
        <f>(IF(R126=9,900,0)+VLOOKUP(B126,コード表!$A$2:$B$32,2,FALSE))</f>
        <v>#N/A</v>
      </c>
      <c r="AD126" s="18" t="e">
        <f>(IF(OR(Q126=9,R126=9),90000,0)+(VLOOKUP(B126,コード表!$A$2:$B$32,2,FALSE))*100+DAY(M126))</f>
        <v>#N/A</v>
      </c>
      <c r="AE126" s="18">
        <f>COUNTIF(AD$1:AD126,AD126)</f>
        <v>125</v>
      </c>
      <c r="AF126" s="18">
        <f>COUNTIF(AA$1:AA126,AA126)</f>
        <v>125</v>
      </c>
      <c r="AG126" s="18" t="e">
        <f t="shared" si="22"/>
        <v>#N/A</v>
      </c>
      <c r="AH126" s="18">
        <f>COUNTIF(AG$1:AG126,AG126)</f>
        <v>125</v>
      </c>
    </row>
    <row r="127" spans="1:34" ht="27">
      <c r="A127" s="18">
        <v>126</v>
      </c>
      <c r="B127" s="74"/>
      <c r="C127" s="79"/>
      <c r="D127" s="74"/>
      <c r="E127" s="74"/>
      <c r="F127" s="75"/>
      <c r="G127" s="76"/>
      <c r="H127" s="74"/>
      <c r="I127" s="74"/>
      <c r="J127" s="78"/>
      <c r="K127" s="76"/>
      <c r="M127" s="76"/>
      <c r="N127" s="74"/>
      <c r="O127" s="74"/>
      <c r="P127" s="74"/>
      <c r="Q127" s="75"/>
      <c r="R127" s="75"/>
      <c r="T127" s="7" t="str">
        <f t="shared" si="18"/>
        <v/>
      </c>
      <c r="U127" s="10" t="str">
        <f t="shared" si="19"/>
        <v xml:space="preserve">
</v>
      </c>
      <c r="V127" s="191">
        <f t="shared" si="23"/>
        <v>0.127</v>
      </c>
      <c r="W127" s="35">
        <f t="shared" si="20"/>
        <v>1</v>
      </c>
      <c r="X127" s="35" t="e">
        <f>(VLOOKUP(B127,コード表!$A$2:$B$32,2,FALSE)*100+DAY(K127))</f>
        <v>#N/A</v>
      </c>
      <c r="Y127" s="38" t="str">
        <f t="shared" si="21"/>
        <v/>
      </c>
      <c r="Z127" s="18" t="e">
        <f>(IF(Q127=9,0,100)+VLOOKUP(B127,コード表!$A$2:$B$32,2,FALSE))</f>
        <v>#N/A</v>
      </c>
      <c r="AA127" s="18" t="e">
        <f>(IF(R127=9,0,100)+VLOOKUP(B127,コード表!$A$2:$B$32,2,FALSE))</f>
        <v>#N/A</v>
      </c>
      <c r="AB127" s="18" t="e">
        <f>(IF(Q127=9,900,0)+VLOOKUP(B127,コード表!$A$2:$B$32,2,FALSE))</f>
        <v>#N/A</v>
      </c>
      <c r="AC127" s="18" t="e">
        <f>(IF(R127=9,900,0)+VLOOKUP(B127,コード表!$A$2:$B$32,2,FALSE))</f>
        <v>#N/A</v>
      </c>
      <c r="AD127" s="18" t="e">
        <f>(IF(OR(Q127=9,R127=9),90000,0)+(VLOOKUP(B127,コード表!$A$2:$B$32,2,FALSE))*100+DAY(M127))</f>
        <v>#N/A</v>
      </c>
      <c r="AE127" s="18">
        <f>COUNTIF(AD$1:AD127,AD127)</f>
        <v>126</v>
      </c>
      <c r="AF127" s="18">
        <f>COUNTIF(AA$1:AA127,AA127)</f>
        <v>126</v>
      </c>
      <c r="AG127" s="18" t="e">
        <f t="shared" si="22"/>
        <v>#N/A</v>
      </c>
      <c r="AH127" s="18">
        <f>COUNTIF(AG$1:AG127,AG127)</f>
        <v>126</v>
      </c>
    </row>
    <row r="128" spans="1:34" ht="27">
      <c r="A128" s="18">
        <v>127</v>
      </c>
      <c r="B128" s="74"/>
      <c r="C128" s="79"/>
      <c r="D128" s="74"/>
      <c r="E128" s="74"/>
      <c r="F128" s="75"/>
      <c r="G128" s="76"/>
      <c r="H128" s="74"/>
      <c r="I128" s="74"/>
      <c r="J128" s="78"/>
      <c r="K128" s="76"/>
      <c r="M128" s="76"/>
      <c r="N128" s="74"/>
      <c r="O128" s="74"/>
      <c r="P128" s="74"/>
      <c r="Q128" s="75"/>
      <c r="R128" s="75"/>
      <c r="T128" s="7" t="str">
        <f t="shared" si="18"/>
        <v/>
      </c>
      <c r="U128" s="10" t="str">
        <f t="shared" si="19"/>
        <v xml:space="preserve">
</v>
      </c>
      <c r="V128" s="191">
        <f t="shared" si="23"/>
        <v>0.128</v>
      </c>
      <c r="W128" s="35">
        <f t="shared" si="20"/>
        <v>1</v>
      </c>
      <c r="X128" s="35" t="e">
        <f>(VLOOKUP(B128,コード表!$A$2:$B$32,2,FALSE)*100+DAY(K128))</f>
        <v>#N/A</v>
      </c>
      <c r="Y128" s="38" t="str">
        <f t="shared" si="21"/>
        <v/>
      </c>
      <c r="Z128" s="18" t="e">
        <f>(IF(Q128=9,0,100)+VLOOKUP(B128,コード表!$A$2:$B$32,2,FALSE))</f>
        <v>#N/A</v>
      </c>
      <c r="AA128" s="18" t="e">
        <f>(IF(R128=9,0,100)+VLOOKUP(B128,コード表!$A$2:$B$32,2,FALSE))</f>
        <v>#N/A</v>
      </c>
      <c r="AB128" s="18" t="e">
        <f>(IF(Q128=9,900,0)+VLOOKUP(B128,コード表!$A$2:$B$32,2,FALSE))</f>
        <v>#N/A</v>
      </c>
      <c r="AC128" s="18" t="e">
        <f>(IF(R128=9,900,0)+VLOOKUP(B128,コード表!$A$2:$B$32,2,FALSE))</f>
        <v>#N/A</v>
      </c>
      <c r="AD128" s="18" t="e">
        <f>(IF(OR(Q128=9,R128=9),90000,0)+(VLOOKUP(B128,コード表!$A$2:$B$32,2,FALSE))*100+DAY(M128))</f>
        <v>#N/A</v>
      </c>
      <c r="AE128" s="18">
        <f>COUNTIF(AD$1:AD128,AD128)</f>
        <v>127</v>
      </c>
      <c r="AF128" s="18">
        <f>COUNTIF(AA$1:AA128,AA128)</f>
        <v>127</v>
      </c>
      <c r="AG128" s="18" t="e">
        <f t="shared" si="22"/>
        <v>#N/A</v>
      </c>
      <c r="AH128" s="18">
        <f>COUNTIF(AG$1:AG128,AG128)</f>
        <v>127</v>
      </c>
    </row>
    <row r="129" spans="1:34" ht="27">
      <c r="A129" s="18">
        <v>128</v>
      </c>
      <c r="B129" s="74"/>
      <c r="C129" s="79"/>
      <c r="D129" s="74"/>
      <c r="E129" s="74"/>
      <c r="F129" s="75"/>
      <c r="G129" s="76"/>
      <c r="H129" s="74"/>
      <c r="I129" s="74"/>
      <c r="J129" s="78"/>
      <c r="K129" s="76"/>
      <c r="M129" s="76"/>
      <c r="N129" s="74"/>
      <c r="O129" s="74"/>
      <c r="P129" s="74"/>
      <c r="Q129" s="75"/>
      <c r="R129" s="75"/>
      <c r="T129" s="7" t="str">
        <f t="shared" si="18"/>
        <v/>
      </c>
      <c r="U129" s="10" t="str">
        <f t="shared" si="19"/>
        <v xml:space="preserve">
</v>
      </c>
      <c r="V129" s="191">
        <f t="shared" si="23"/>
        <v>0.129</v>
      </c>
      <c r="W129" s="35">
        <f t="shared" si="20"/>
        <v>1</v>
      </c>
      <c r="X129" s="35" t="e">
        <f>(VLOOKUP(B129,コード表!$A$2:$B$32,2,FALSE)*100+DAY(K129))</f>
        <v>#N/A</v>
      </c>
      <c r="Y129" s="38" t="str">
        <f t="shared" si="21"/>
        <v/>
      </c>
      <c r="Z129" s="18" t="e">
        <f>(IF(Q129=9,0,100)+VLOOKUP(B129,コード表!$A$2:$B$32,2,FALSE))</f>
        <v>#N/A</v>
      </c>
      <c r="AA129" s="18" t="e">
        <f>(IF(R129=9,0,100)+VLOOKUP(B129,コード表!$A$2:$B$32,2,FALSE))</f>
        <v>#N/A</v>
      </c>
      <c r="AB129" s="18" t="e">
        <f>(IF(Q129=9,900,0)+VLOOKUP(B129,コード表!$A$2:$B$32,2,FALSE))</f>
        <v>#N/A</v>
      </c>
      <c r="AC129" s="18" t="e">
        <f>(IF(R129=9,900,0)+VLOOKUP(B129,コード表!$A$2:$B$32,2,FALSE))</f>
        <v>#N/A</v>
      </c>
      <c r="AD129" s="18" t="e">
        <f>(IF(OR(Q129=9,R129=9),90000,0)+(VLOOKUP(B129,コード表!$A$2:$B$32,2,FALSE))*100+DAY(M129))</f>
        <v>#N/A</v>
      </c>
      <c r="AE129" s="18">
        <f>COUNTIF(AD$1:AD129,AD129)</f>
        <v>128</v>
      </c>
      <c r="AF129" s="18">
        <f>COUNTIF(AA$1:AA129,AA129)</f>
        <v>128</v>
      </c>
      <c r="AG129" s="18" t="e">
        <f t="shared" si="22"/>
        <v>#N/A</v>
      </c>
      <c r="AH129" s="18">
        <f>COUNTIF(AG$1:AG129,AG129)</f>
        <v>128</v>
      </c>
    </row>
    <row r="130" spans="1:34" ht="27">
      <c r="A130" s="18">
        <v>129</v>
      </c>
      <c r="B130" s="74"/>
      <c r="C130" s="79"/>
      <c r="D130" s="74"/>
      <c r="E130" s="74"/>
      <c r="F130" s="75"/>
      <c r="G130" s="76"/>
      <c r="H130" s="74"/>
      <c r="I130" s="74"/>
      <c r="J130" s="78"/>
      <c r="K130" s="76"/>
      <c r="M130" s="76"/>
      <c r="N130" s="74"/>
      <c r="O130" s="74"/>
      <c r="P130" s="74"/>
      <c r="Q130" s="75"/>
      <c r="R130" s="75"/>
      <c r="T130" s="7" t="str">
        <f t="shared" ref="T130:T161" si="24">CONCATENATE(B130,C130)</f>
        <v/>
      </c>
      <c r="U130" s="10" t="str">
        <f t="shared" ref="U130:U161" si="25">E130&amp;CHAR(10)&amp;D130</f>
        <v xml:space="preserve">
</v>
      </c>
      <c r="V130" s="191">
        <f t="shared" si="23"/>
        <v>0.13</v>
      </c>
      <c r="W130" s="35">
        <f t="shared" ref="W130:W161" si="26">COUNTIFS($B$2:$B$161,B130,$K$2:$K$161,K130,$V$2:$V$161,"&lt;"&amp;V130)+1</f>
        <v>1</v>
      </c>
      <c r="X130" s="35" t="e">
        <f>(VLOOKUP(B130,コード表!$A$2:$B$32,2,FALSE)*100+DAY(K130))</f>
        <v>#N/A</v>
      </c>
      <c r="Y130" s="38" t="str">
        <f t="shared" ref="Y130:Y161" si="27">IF(J130="","",(TEXT(J130,"aaa")))</f>
        <v/>
      </c>
      <c r="Z130" s="18" t="e">
        <f>(IF(Q130=9,0,100)+VLOOKUP(B130,コード表!$A$2:$B$32,2,FALSE))</f>
        <v>#N/A</v>
      </c>
      <c r="AA130" s="18" t="e">
        <f>(IF(R130=9,0,100)+VLOOKUP(B130,コード表!$A$2:$B$32,2,FALSE))</f>
        <v>#N/A</v>
      </c>
      <c r="AB130" s="18" t="e">
        <f>(IF(Q130=9,900,0)+VLOOKUP(B130,コード表!$A$2:$B$32,2,FALSE))</f>
        <v>#N/A</v>
      </c>
      <c r="AC130" s="18" t="e">
        <f>(IF(R130=9,900,0)+VLOOKUP(B130,コード表!$A$2:$B$32,2,FALSE))</f>
        <v>#N/A</v>
      </c>
      <c r="AD130" s="18" t="e">
        <f>(IF(OR(Q130=9,R130=9),90000,0)+(VLOOKUP(B130,コード表!$A$2:$B$32,2,FALSE))*100+DAY(M130))</f>
        <v>#N/A</v>
      </c>
      <c r="AE130" s="18">
        <f>COUNTIF(AD$1:AD130,AD130)</f>
        <v>129</v>
      </c>
      <c r="AF130" s="18">
        <f>COUNTIF(AA$1:AA130,AA130)</f>
        <v>129</v>
      </c>
      <c r="AG130" s="18" t="e">
        <f t="shared" ref="AG130:AG161" si="28">IF(OR(Z130&gt;100,AA130&gt;100),1,0)</f>
        <v>#N/A</v>
      </c>
      <c r="AH130" s="18">
        <f>COUNTIF(AG$1:AG130,AG130)</f>
        <v>129</v>
      </c>
    </row>
    <row r="131" spans="1:34" ht="27">
      <c r="A131" s="18">
        <v>130</v>
      </c>
      <c r="B131" s="74"/>
      <c r="C131" s="79"/>
      <c r="D131" s="74"/>
      <c r="E131" s="74"/>
      <c r="F131" s="75"/>
      <c r="G131" s="76"/>
      <c r="H131" s="74"/>
      <c r="I131" s="74"/>
      <c r="J131" s="78"/>
      <c r="K131" s="76"/>
      <c r="M131" s="76"/>
      <c r="N131" s="74"/>
      <c r="O131" s="74"/>
      <c r="P131" s="74"/>
      <c r="Q131" s="75"/>
      <c r="R131" s="75"/>
      <c r="T131" s="7" t="str">
        <f t="shared" si="24"/>
        <v/>
      </c>
      <c r="U131" s="10" t="str">
        <f t="shared" si="25"/>
        <v xml:space="preserve">
</v>
      </c>
      <c r="V131" s="191">
        <f t="shared" ref="V131:V161" si="29">K131+ROW()/1000</f>
        <v>0.13100000000000001</v>
      </c>
      <c r="W131" s="35">
        <f t="shared" si="26"/>
        <v>1</v>
      </c>
      <c r="X131" s="35" t="e">
        <f>(VLOOKUP(B131,コード表!$A$2:$B$32,2,FALSE)*100+DAY(K131))</f>
        <v>#N/A</v>
      </c>
      <c r="Y131" s="38" t="str">
        <f t="shared" si="27"/>
        <v/>
      </c>
      <c r="Z131" s="18" t="e">
        <f>(IF(Q131=9,0,100)+VLOOKUP(B131,コード表!$A$2:$B$32,2,FALSE))</f>
        <v>#N/A</v>
      </c>
      <c r="AA131" s="18" t="e">
        <f>(IF(R131=9,0,100)+VLOOKUP(B131,コード表!$A$2:$B$32,2,FALSE))</f>
        <v>#N/A</v>
      </c>
      <c r="AB131" s="18" t="e">
        <f>(IF(Q131=9,900,0)+VLOOKUP(B131,コード表!$A$2:$B$32,2,FALSE))</f>
        <v>#N/A</v>
      </c>
      <c r="AC131" s="18" t="e">
        <f>(IF(R131=9,900,0)+VLOOKUP(B131,コード表!$A$2:$B$32,2,FALSE))</f>
        <v>#N/A</v>
      </c>
      <c r="AD131" s="18" t="e">
        <f>(IF(OR(Q131=9,R131=9),90000,0)+(VLOOKUP(B131,コード表!$A$2:$B$32,2,FALSE))*100+DAY(M131))</f>
        <v>#N/A</v>
      </c>
      <c r="AE131" s="18">
        <f>COUNTIF(AD$1:AD131,AD131)</f>
        <v>130</v>
      </c>
      <c r="AF131" s="18">
        <f>COUNTIF(AA$1:AA131,AA131)</f>
        <v>130</v>
      </c>
      <c r="AG131" s="18" t="e">
        <f t="shared" si="28"/>
        <v>#N/A</v>
      </c>
      <c r="AH131" s="18">
        <f>COUNTIF(AG$1:AG131,AG131)</f>
        <v>130</v>
      </c>
    </row>
    <row r="132" spans="1:34" ht="27">
      <c r="A132" s="18">
        <v>131</v>
      </c>
      <c r="B132" s="74"/>
      <c r="C132" s="79"/>
      <c r="D132" s="74"/>
      <c r="E132" s="74"/>
      <c r="F132" s="75"/>
      <c r="G132" s="76"/>
      <c r="H132" s="74"/>
      <c r="I132" s="74"/>
      <c r="J132" s="78"/>
      <c r="K132" s="76"/>
      <c r="M132" s="76"/>
      <c r="N132" s="74"/>
      <c r="O132" s="74"/>
      <c r="P132" s="74"/>
      <c r="Q132" s="75"/>
      <c r="R132" s="75"/>
      <c r="T132" s="7" t="str">
        <f t="shared" si="24"/>
        <v/>
      </c>
      <c r="U132" s="10" t="str">
        <f t="shared" si="25"/>
        <v xml:space="preserve">
</v>
      </c>
      <c r="V132" s="191">
        <f t="shared" si="29"/>
        <v>0.13200000000000001</v>
      </c>
      <c r="W132" s="35">
        <f t="shared" si="26"/>
        <v>1</v>
      </c>
      <c r="X132" s="35" t="e">
        <f>(VLOOKUP(B132,コード表!$A$2:$B$32,2,FALSE)*100+DAY(K132))</f>
        <v>#N/A</v>
      </c>
      <c r="Y132" s="38" t="str">
        <f t="shared" si="27"/>
        <v/>
      </c>
      <c r="Z132" s="18" t="e">
        <f>(IF(Q132=9,0,100)+VLOOKUP(B132,コード表!$A$2:$B$32,2,FALSE))</f>
        <v>#N/A</v>
      </c>
      <c r="AA132" s="18" t="e">
        <f>(IF(R132=9,0,100)+VLOOKUP(B132,コード表!$A$2:$B$32,2,FALSE))</f>
        <v>#N/A</v>
      </c>
      <c r="AB132" s="18" t="e">
        <f>(IF(Q132=9,900,0)+VLOOKUP(B132,コード表!$A$2:$B$32,2,FALSE))</f>
        <v>#N/A</v>
      </c>
      <c r="AC132" s="18" t="e">
        <f>(IF(R132=9,900,0)+VLOOKUP(B132,コード表!$A$2:$B$32,2,FALSE))</f>
        <v>#N/A</v>
      </c>
      <c r="AD132" s="18" t="e">
        <f>(IF(OR(Q132=9,R132=9),90000,0)+(VLOOKUP(B132,コード表!$A$2:$B$32,2,FALSE))*100+DAY(M132))</f>
        <v>#N/A</v>
      </c>
      <c r="AE132" s="18">
        <f>COUNTIF(AD$1:AD132,AD132)</f>
        <v>131</v>
      </c>
      <c r="AF132" s="18">
        <f>COUNTIF(AA$1:AA132,AA132)</f>
        <v>131</v>
      </c>
      <c r="AG132" s="18" t="e">
        <f t="shared" si="28"/>
        <v>#N/A</v>
      </c>
      <c r="AH132" s="18">
        <f>COUNTIF(AG$1:AG132,AG132)</f>
        <v>131</v>
      </c>
    </row>
    <row r="133" spans="1:34" ht="27">
      <c r="A133" s="18">
        <v>132</v>
      </c>
      <c r="B133" s="74"/>
      <c r="C133" s="79"/>
      <c r="D133" s="74"/>
      <c r="E133" s="74"/>
      <c r="F133" s="75"/>
      <c r="G133" s="76"/>
      <c r="H133" s="74"/>
      <c r="I133" s="74"/>
      <c r="J133" s="78"/>
      <c r="K133" s="76"/>
      <c r="M133" s="76"/>
      <c r="N133" s="74"/>
      <c r="O133" s="74"/>
      <c r="P133" s="74"/>
      <c r="Q133" s="75"/>
      <c r="R133" s="75"/>
      <c r="T133" s="7" t="str">
        <f t="shared" si="24"/>
        <v/>
      </c>
      <c r="U133" s="10" t="str">
        <f t="shared" si="25"/>
        <v xml:space="preserve">
</v>
      </c>
      <c r="V133" s="191">
        <f t="shared" si="29"/>
        <v>0.13300000000000001</v>
      </c>
      <c r="W133" s="35">
        <f t="shared" si="26"/>
        <v>1</v>
      </c>
      <c r="X133" s="35" t="e">
        <f>(VLOOKUP(B133,コード表!$A$2:$B$32,2,FALSE)*100+DAY(K133))</f>
        <v>#N/A</v>
      </c>
      <c r="Y133" s="38" t="str">
        <f t="shared" si="27"/>
        <v/>
      </c>
      <c r="Z133" s="18" t="e">
        <f>(IF(Q133=9,0,100)+VLOOKUP(B133,コード表!$A$2:$B$32,2,FALSE))</f>
        <v>#N/A</v>
      </c>
      <c r="AA133" s="18" t="e">
        <f>(IF(R133=9,0,100)+VLOOKUP(B133,コード表!$A$2:$B$32,2,FALSE))</f>
        <v>#N/A</v>
      </c>
      <c r="AB133" s="18" t="e">
        <f>(IF(Q133=9,900,0)+VLOOKUP(B133,コード表!$A$2:$B$32,2,FALSE))</f>
        <v>#N/A</v>
      </c>
      <c r="AC133" s="18" t="e">
        <f>(IF(R133=9,900,0)+VLOOKUP(B133,コード表!$A$2:$B$32,2,FALSE))</f>
        <v>#N/A</v>
      </c>
      <c r="AD133" s="18" t="e">
        <f>(IF(OR(Q133=9,R133=9),90000,0)+(VLOOKUP(B133,コード表!$A$2:$B$32,2,FALSE))*100+DAY(M133))</f>
        <v>#N/A</v>
      </c>
      <c r="AE133" s="18">
        <f>COUNTIF(AD$1:AD133,AD133)</f>
        <v>132</v>
      </c>
      <c r="AF133" s="18">
        <f>COUNTIF(AA$1:AA133,AA133)</f>
        <v>132</v>
      </c>
      <c r="AG133" s="18" t="e">
        <f t="shared" si="28"/>
        <v>#N/A</v>
      </c>
      <c r="AH133" s="18">
        <f>COUNTIF(AG$1:AG133,AG133)</f>
        <v>132</v>
      </c>
    </row>
    <row r="134" spans="1:34" ht="27">
      <c r="A134" s="18">
        <v>133</v>
      </c>
      <c r="B134" s="74"/>
      <c r="C134" s="79"/>
      <c r="D134" s="74"/>
      <c r="E134" s="74"/>
      <c r="F134" s="75"/>
      <c r="G134" s="76"/>
      <c r="H134" s="74"/>
      <c r="I134" s="74"/>
      <c r="J134" s="78"/>
      <c r="K134" s="76"/>
      <c r="M134" s="76"/>
      <c r="N134" s="74"/>
      <c r="O134" s="74"/>
      <c r="P134" s="74"/>
      <c r="Q134" s="75"/>
      <c r="R134" s="75"/>
      <c r="T134" s="7" t="str">
        <f t="shared" si="24"/>
        <v/>
      </c>
      <c r="U134" s="10" t="str">
        <f t="shared" si="25"/>
        <v xml:space="preserve">
</v>
      </c>
      <c r="V134" s="191">
        <f t="shared" si="29"/>
        <v>0.13400000000000001</v>
      </c>
      <c r="W134" s="35">
        <f t="shared" si="26"/>
        <v>1</v>
      </c>
      <c r="X134" s="35" t="e">
        <f>(VLOOKUP(B134,コード表!$A$2:$B$32,2,FALSE)*100+DAY(K134))</f>
        <v>#N/A</v>
      </c>
      <c r="Y134" s="38" t="str">
        <f t="shared" si="27"/>
        <v/>
      </c>
      <c r="Z134" s="18" t="e">
        <f>(IF(Q134=9,0,100)+VLOOKUP(B134,コード表!$A$2:$B$32,2,FALSE))</f>
        <v>#N/A</v>
      </c>
      <c r="AA134" s="18" t="e">
        <f>(IF(R134=9,0,100)+VLOOKUP(B134,コード表!$A$2:$B$32,2,FALSE))</f>
        <v>#N/A</v>
      </c>
      <c r="AB134" s="18" t="e">
        <f>(IF(Q134=9,900,0)+VLOOKUP(B134,コード表!$A$2:$B$32,2,FALSE))</f>
        <v>#N/A</v>
      </c>
      <c r="AC134" s="18" t="e">
        <f>(IF(R134=9,900,0)+VLOOKUP(B134,コード表!$A$2:$B$32,2,FALSE))</f>
        <v>#N/A</v>
      </c>
      <c r="AD134" s="18" t="e">
        <f>(IF(OR(Q134=9,R134=9),90000,0)+(VLOOKUP(B134,コード表!$A$2:$B$32,2,FALSE))*100+DAY(M134))</f>
        <v>#N/A</v>
      </c>
      <c r="AE134" s="18">
        <f>COUNTIF(AD$1:AD134,AD134)</f>
        <v>133</v>
      </c>
      <c r="AF134" s="18">
        <f>COUNTIF(AA$1:AA134,AA134)</f>
        <v>133</v>
      </c>
      <c r="AG134" s="18" t="e">
        <f t="shared" si="28"/>
        <v>#N/A</v>
      </c>
      <c r="AH134" s="18">
        <f>COUNTIF(AG$1:AG134,AG134)</f>
        <v>133</v>
      </c>
    </row>
    <row r="135" spans="1:34" ht="27">
      <c r="A135" s="18">
        <v>134</v>
      </c>
      <c r="B135" s="74"/>
      <c r="C135" s="79"/>
      <c r="D135" s="74"/>
      <c r="E135" s="74"/>
      <c r="F135" s="75"/>
      <c r="G135" s="76"/>
      <c r="H135" s="74"/>
      <c r="I135" s="74"/>
      <c r="J135" s="78"/>
      <c r="K135" s="76"/>
      <c r="M135" s="76"/>
      <c r="N135" s="74"/>
      <c r="O135" s="74"/>
      <c r="P135" s="74"/>
      <c r="Q135" s="75"/>
      <c r="R135" s="75"/>
      <c r="T135" s="7" t="str">
        <f t="shared" si="24"/>
        <v/>
      </c>
      <c r="U135" s="10" t="str">
        <f t="shared" si="25"/>
        <v xml:space="preserve">
</v>
      </c>
      <c r="V135" s="191">
        <f t="shared" si="29"/>
        <v>0.13500000000000001</v>
      </c>
      <c r="W135" s="35">
        <f t="shared" si="26"/>
        <v>1</v>
      </c>
      <c r="X135" s="35" t="e">
        <f>(VLOOKUP(B135,コード表!$A$2:$B$32,2,FALSE)*100+DAY(K135))</f>
        <v>#N/A</v>
      </c>
      <c r="Y135" s="38" t="str">
        <f t="shared" si="27"/>
        <v/>
      </c>
      <c r="Z135" s="18" t="e">
        <f>(IF(Q135=9,0,100)+VLOOKUP(B135,コード表!$A$2:$B$32,2,FALSE))</f>
        <v>#N/A</v>
      </c>
      <c r="AA135" s="18" t="e">
        <f>(IF(R135=9,0,100)+VLOOKUP(B135,コード表!$A$2:$B$32,2,FALSE))</f>
        <v>#N/A</v>
      </c>
      <c r="AB135" s="18" t="e">
        <f>(IF(Q135=9,900,0)+VLOOKUP(B135,コード表!$A$2:$B$32,2,FALSE))</f>
        <v>#N/A</v>
      </c>
      <c r="AC135" s="18" t="e">
        <f>(IF(R135=9,900,0)+VLOOKUP(B135,コード表!$A$2:$B$32,2,FALSE))</f>
        <v>#N/A</v>
      </c>
      <c r="AD135" s="18" t="e">
        <f>(IF(OR(Q135=9,R135=9),90000,0)+(VLOOKUP(B135,コード表!$A$2:$B$32,2,FALSE))*100+DAY(M135))</f>
        <v>#N/A</v>
      </c>
      <c r="AE135" s="18">
        <f>COUNTIF(AD$1:AD135,AD135)</f>
        <v>134</v>
      </c>
      <c r="AF135" s="18">
        <f>COUNTIF(AA$1:AA135,AA135)</f>
        <v>134</v>
      </c>
      <c r="AG135" s="18" t="e">
        <f t="shared" si="28"/>
        <v>#N/A</v>
      </c>
      <c r="AH135" s="18">
        <f>COUNTIF(AG$1:AG135,AG135)</f>
        <v>134</v>
      </c>
    </row>
    <row r="136" spans="1:34" ht="27">
      <c r="A136" s="18">
        <v>135</v>
      </c>
      <c r="B136" s="74"/>
      <c r="C136" s="79"/>
      <c r="D136" s="74"/>
      <c r="E136" s="74"/>
      <c r="F136" s="75"/>
      <c r="G136" s="76"/>
      <c r="H136" s="74"/>
      <c r="I136" s="74"/>
      <c r="J136" s="78"/>
      <c r="K136" s="76"/>
      <c r="M136" s="76"/>
      <c r="N136" s="74"/>
      <c r="O136" s="74"/>
      <c r="P136" s="74"/>
      <c r="Q136" s="75"/>
      <c r="R136" s="75"/>
      <c r="T136" s="7" t="str">
        <f t="shared" si="24"/>
        <v/>
      </c>
      <c r="U136" s="10" t="str">
        <f t="shared" si="25"/>
        <v xml:space="preserve">
</v>
      </c>
      <c r="V136" s="191">
        <f t="shared" si="29"/>
        <v>0.13600000000000001</v>
      </c>
      <c r="W136" s="35">
        <f t="shared" si="26"/>
        <v>1</v>
      </c>
      <c r="X136" s="35" t="e">
        <f>(VLOOKUP(B136,コード表!$A$2:$B$32,2,FALSE)*100+DAY(K136))</f>
        <v>#N/A</v>
      </c>
      <c r="Y136" s="38" t="str">
        <f t="shared" si="27"/>
        <v/>
      </c>
      <c r="Z136" s="18" t="e">
        <f>(IF(Q136=9,0,100)+VLOOKUP(B136,コード表!$A$2:$B$32,2,FALSE))</f>
        <v>#N/A</v>
      </c>
      <c r="AA136" s="18" t="e">
        <f>(IF(R136=9,0,100)+VLOOKUP(B136,コード表!$A$2:$B$32,2,FALSE))</f>
        <v>#N/A</v>
      </c>
      <c r="AB136" s="18" t="e">
        <f>(IF(Q136=9,900,0)+VLOOKUP(B136,コード表!$A$2:$B$32,2,FALSE))</f>
        <v>#N/A</v>
      </c>
      <c r="AC136" s="18" t="e">
        <f>(IF(R136=9,900,0)+VLOOKUP(B136,コード表!$A$2:$B$32,2,FALSE))</f>
        <v>#N/A</v>
      </c>
      <c r="AD136" s="18" t="e">
        <f>(IF(OR(Q136=9,R136=9),90000,0)+(VLOOKUP(B136,コード表!$A$2:$B$32,2,FALSE))*100+DAY(M136))</f>
        <v>#N/A</v>
      </c>
      <c r="AE136" s="18">
        <f>COUNTIF(AD$1:AD136,AD136)</f>
        <v>135</v>
      </c>
      <c r="AF136" s="18">
        <f>COUNTIF(AA$1:AA136,AA136)</f>
        <v>135</v>
      </c>
      <c r="AG136" s="18" t="e">
        <f t="shared" si="28"/>
        <v>#N/A</v>
      </c>
      <c r="AH136" s="18">
        <f>COUNTIF(AG$1:AG136,AG136)</f>
        <v>135</v>
      </c>
    </row>
    <row r="137" spans="1:34" ht="27">
      <c r="A137" s="18">
        <v>136</v>
      </c>
      <c r="B137" s="74"/>
      <c r="C137" s="79"/>
      <c r="D137" s="74"/>
      <c r="E137" s="74"/>
      <c r="F137" s="75"/>
      <c r="G137" s="76"/>
      <c r="H137" s="74"/>
      <c r="I137" s="74"/>
      <c r="J137" s="78"/>
      <c r="K137" s="76"/>
      <c r="M137" s="76"/>
      <c r="N137" s="74"/>
      <c r="O137" s="74"/>
      <c r="P137" s="74"/>
      <c r="Q137" s="75"/>
      <c r="R137" s="75"/>
      <c r="T137" s="7" t="str">
        <f t="shared" si="24"/>
        <v/>
      </c>
      <c r="U137" s="10" t="str">
        <f t="shared" si="25"/>
        <v xml:space="preserve">
</v>
      </c>
      <c r="V137" s="191">
        <f t="shared" si="29"/>
        <v>0.13700000000000001</v>
      </c>
      <c r="W137" s="35">
        <f t="shared" si="26"/>
        <v>1</v>
      </c>
      <c r="X137" s="35" t="e">
        <f>(VLOOKUP(B137,コード表!$A$2:$B$32,2,FALSE)*100+DAY(K137))</f>
        <v>#N/A</v>
      </c>
      <c r="Y137" s="38" t="str">
        <f t="shared" si="27"/>
        <v/>
      </c>
      <c r="Z137" s="18" t="e">
        <f>(IF(Q137=9,0,100)+VLOOKUP(B137,コード表!$A$2:$B$32,2,FALSE))</f>
        <v>#N/A</v>
      </c>
      <c r="AA137" s="18" t="e">
        <f>(IF(R137=9,0,100)+VLOOKUP(B137,コード表!$A$2:$B$32,2,FALSE))</f>
        <v>#N/A</v>
      </c>
      <c r="AB137" s="18" t="e">
        <f>(IF(Q137=9,900,0)+VLOOKUP(B137,コード表!$A$2:$B$32,2,FALSE))</f>
        <v>#N/A</v>
      </c>
      <c r="AC137" s="18" t="e">
        <f>(IF(R137=9,900,0)+VLOOKUP(B137,コード表!$A$2:$B$32,2,FALSE))</f>
        <v>#N/A</v>
      </c>
      <c r="AD137" s="18" t="e">
        <f>(IF(OR(Q137=9,R137=9),90000,0)+(VLOOKUP(B137,コード表!$A$2:$B$32,2,FALSE))*100+DAY(M137))</f>
        <v>#N/A</v>
      </c>
      <c r="AE137" s="18">
        <f>COUNTIF(AD$1:AD137,AD137)</f>
        <v>136</v>
      </c>
      <c r="AF137" s="18">
        <f>COUNTIF(AA$1:AA137,AA137)</f>
        <v>136</v>
      </c>
      <c r="AG137" s="18" t="e">
        <f t="shared" si="28"/>
        <v>#N/A</v>
      </c>
      <c r="AH137" s="18">
        <f>COUNTIF(AG$1:AG137,AG137)</f>
        <v>136</v>
      </c>
    </row>
    <row r="138" spans="1:34" ht="27">
      <c r="A138" s="18">
        <v>137</v>
      </c>
      <c r="B138" s="74"/>
      <c r="C138" s="79"/>
      <c r="D138" s="74"/>
      <c r="E138" s="74"/>
      <c r="F138" s="75"/>
      <c r="G138" s="76"/>
      <c r="H138" s="74"/>
      <c r="I138" s="74"/>
      <c r="J138" s="78"/>
      <c r="K138" s="76"/>
      <c r="M138" s="76"/>
      <c r="N138" s="74"/>
      <c r="O138" s="74"/>
      <c r="P138" s="74"/>
      <c r="Q138" s="75"/>
      <c r="R138" s="75"/>
      <c r="T138" s="7" t="str">
        <f t="shared" si="24"/>
        <v/>
      </c>
      <c r="U138" s="10" t="str">
        <f t="shared" si="25"/>
        <v xml:space="preserve">
</v>
      </c>
      <c r="V138" s="191">
        <f t="shared" si="29"/>
        <v>0.13800000000000001</v>
      </c>
      <c r="W138" s="35">
        <f t="shared" si="26"/>
        <v>1</v>
      </c>
      <c r="X138" s="35" t="e">
        <f>(VLOOKUP(B138,コード表!$A$2:$B$32,2,FALSE)*100+DAY(K138))</f>
        <v>#N/A</v>
      </c>
      <c r="Y138" s="38" t="str">
        <f t="shared" si="27"/>
        <v/>
      </c>
      <c r="Z138" s="18" t="e">
        <f>(IF(Q138=9,0,100)+VLOOKUP(B138,コード表!$A$2:$B$32,2,FALSE))</f>
        <v>#N/A</v>
      </c>
      <c r="AA138" s="18" t="e">
        <f>(IF(R138=9,0,100)+VLOOKUP(B138,コード表!$A$2:$B$32,2,FALSE))</f>
        <v>#N/A</v>
      </c>
      <c r="AB138" s="18" t="e">
        <f>(IF(Q138=9,900,0)+VLOOKUP(B138,コード表!$A$2:$B$32,2,FALSE))</f>
        <v>#N/A</v>
      </c>
      <c r="AC138" s="18" t="e">
        <f>(IF(R138=9,900,0)+VLOOKUP(B138,コード表!$A$2:$B$32,2,FALSE))</f>
        <v>#N/A</v>
      </c>
      <c r="AD138" s="18" t="e">
        <f>(IF(OR(Q138=9,R138=9),90000,0)+(VLOOKUP(B138,コード表!$A$2:$B$32,2,FALSE))*100+DAY(M138))</f>
        <v>#N/A</v>
      </c>
      <c r="AE138" s="18">
        <f>COUNTIF(AD$1:AD138,AD138)</f>
        <v>137</v>
      </c>
      <c r="AF138" s="18">
        <f>COUNTIF(AA$1:AA138,AA138)</f>
        <v>137</v>
      </c>
      <c r="AG138" s="18" t="e">
        <f t="shared" si="28"/>
        <v>#N/A</v>
      </c>
      <c r="AH138" s="18">
        <f>COUNTIF(AG$1:AG138,AG138)</f>
        <v>137</v>
      </c>
    </row>
    <row r="139" spans="1:34" ht="27">
      <c r="A139" s="18">
        <v>138</v>
      </c>
      <c r="B139" s="74"/>
      <c r="C139" s="79"/>
      <c r="D139" s="74"/>
      <c r="E139" s="74"/>
      <c r="F139" s="75"/>
      <c r="G139" s="76"/>
      <c r="H139" s="74"/>
      <c r="I139" s="74"/>
      <c r="J139" s="78"/>
      <c r="K139" s="76"/>
      <c r="M139" s="76"/>
      <c r="N139" s="74"/>
      <c r="O139" s="74"/>
      <c r="P139" s="74"/>
      <c r="Q139" s="75"/>
      <c r="R139" s="75"/>
      <c r="T139" s="7" t="str">
        <f t="shared" si="24"/>
        <v/>
      </c>
      <c r="U139" s="10" t="str">
        <f t="shared" si="25"/>
        <v xml:space="preserve">
</v>
      </c>
      <c r="V139" s="191">
        <f t="shared" si="29"/>
        <v>0.13900000000000001</v>
      </c>
      <c r="W139" s="35">
        <f t="shared" si="26"/>
        <v>1</v>
      </c>
      <c r="X139" s="35" t="e">
        <f>(VLOOKUP(B139,コード表!$A$2:$B$32,2,FALSE)*100+DAY(K139))</f>
        <v>#N/A</v>
      </c>
      <c r="Y139" s="38" t="str">
        <f t="shared" si="27"/>
        <v/>
      </c>
      <c r="Z139" s="18" t="e">
        <f>(IF(Q139=9,0,100)+VLOOKUP(B139,コード表!$A$2:$B$32,2,FALSE))</f>
        <v>#N/A</v>
      </c>
      <c r="AA139" s="18" t="e">
        <f>(IF(R139=9,0,100)+VLOOKUP(B139,コード表!$A$2:$B$32,2,FALSE))</f>
        <v>#N/A</v>
      </c>
      <c r="AB139" s="18" t="e">
        <f>(IF(Q139=9,900,0)+VLOOKUP(B139,コード表!$A$2:$B$32,2,FALSE))</f>
        <v>#N/A</v>
      </c>
      <c r="AC139" s="18" t="e">
        <f>(IF(R139=9,900,0)+VLOOKUP(B139,コード表!$A$2:$B$32,2,FALSE))</f>
        <v>#N/A</v>
      </c>
      <c r="AD139" s="18" t="e">
        <f>(IF(OR(Q139=9,R139=9),90000,0)+(VLOOKUP(B139,コード表!$A$2:$B$32,2,FALSE))*100+DAY(M139))</f>
        <v>#N/A</v>
      </c>
      <c r="AE139" s="18">
        <f>COUNTIF(AD$1:AD139,AD139)</f>
        <v>138</v>
      </c>
      <c r="AF139" s="18">
        <f>COUNTIF(AA$1:AA139,AA139)</f>
        <v>138</v>
      </c>
      <c r="AG139" s="18" t="e">
        <f t="shared" si="28"/>
        <v>#N/A</v>
      </c>
      <c r="AH139" s="18">
        <f>COUNTIF(AG$1:AG139,AG139)</f>
        <v>138</v>
      </c>
    </row>
    <row r="140" spans="1:34" ht="27">
      <c r="A140" s="18">
        <v>139</v>
      </c>
      <c r="B140" s="74"/>
      <c r="C140" s="79"/>
      <c r="D140" s="74"/>
      <c r="E140" s="74"/>
      <c r="F140" s="75"/>
      <c r="G140" s="76"/>
      <c r="H140" s="74"/>
      <c r="I140" s="74"/>
      <c r="J140" s="78"/>
      <c r="K140" s="76"/>
      <c r="M140" s="76"/>
      <c r="N140" s="74"/>
      <c r="O140" s="74"/>
      <c r="P140" s="74"/>
      <c r="Q140" s="75"/>
      <c r="R140" s="75"/>
      <c r="T140" s="7" t="str">
        <f t="shared" si="24"/>
        <v/>
      </c>
      <c r="U140" s="10" t="str">
        <f t="shared" si="25"/>
        <v xml:space="preserve">
</v>
      </c>
      <c r="V140" s="191">
        <f t="shared" si="29"/>
        <v>0.14000000000000001</v>
      </c>
      <c r="W140" s="35">
        <f t="shared" si="26"/>
        <v>1</v>
      </c>
      <c r="X140" s="35" t="e">
        <f>(VLOOKUP(B140,コード表!$A$2:$B$32,2,FALSE)*100+DAY(K140))</f>
        <v>#N/A</v>
      </c>
      <c r="Y140" s="38" t="str">
        <f t="shared" si="27"/>
        <v/>
      </c>
      <c r="Z140" s="18" t="e">
        <f>(IF(Q140=9,0,100)+VLOOKUP(B140,コード表!$A$2:$B$32,2,FALSE))</f>
        <v>#N/A</v>
      </c>
      <c r="AA140" s="18" t="e">
        <f>(IF(R140=9,0,100)+VLOOKUP(B140,コード表!$A$2:$B$32,2,FALSE))</f>
        <v>#N/A</v>
      </c>
      <c r="AB140" s="18" t="e">
        <f>(IF(Q140=9,900,0)+VLOOKUP(B140,コード表!$A$2:$B$32,2,FALSE))</f>
        <v>#N/A</v>
      </c>
      <c r="AC140" s="18" t="e">
        <f>(IF(R140=9,900,0)+VLOOKUP(B140,コード表!$A$2:$B$32,2,FALSE))</f>
        <v>#N/A</v>
      </c>
      <c r="AD140" s="18" t="e">
        <f>(IF(OR(Q140=9,R140=9),90000,0)+(VLOOKUP(B140,コード表!$A$2:$B$32,2,FALSE))*100+DAY(M140))</f>
        <v>#N/A</v>
      </c>
      <c r="AE140" s="18">
        <f>COUNTIF(AD$1:AD140,AD140)</f>
        <v>139</v>
      </c>
      <c r="AF140" s="18">
        <f>COUNTIF(AA$1:AA140,AA140)</f>
        <v>139</v>
      </c>
      <c r="AG140" s="18" t="e">
        <f t="shared" si="28"/>
        <v>#N/A</v>
      </c>
      <c r="AH140" s="18">
        <f>COUNTIF(AG$1:AG140,AG140)</f>
        <v>139</v>
      </c>
    </row>
    <row r="141" spans="1:34" ht="27">
      <c r="A141" s="18">
        <v>140</v>
      </c>
      <c r="B141" s="74"/>
      <c r="C141" s="79"/>
      <c r="D141" s="74"/>
      <c r="E141" s="74"/>
      <c r="F141" s="75"/>
      <c r="G141" s="76"/>
      <c r="H141" s="74"/>
      <c r="I141" s="74"/>
      <c r="J141" s="78"/>
      <c r="K141" s="76"/>
      <c r="M141" s="76"/>
      <c r="N141" s="74"/>
      <c r="O141" s="74"/>
      <c r="P141" s="74"/>
      <c r="Q141" s="75"/>
      <c r="R141" s="75"/>
      <c r="T141" s="7" t="str">
        <f t="shared" si="24"/>
        <v/>
      </c>
      <c r="U141" s="10" t="str">
        <f t="shared" si="25"/>
        <v xml:space="preserve">
</v>
      </c>
      <c r="V141" s="191">
        <f t="shared" si="29"/>
        <v>0.14099999999999999</v>
      </c>
      <c r="W141" s="35">
        <f t="shared" si="26"/>
        <v>1</v>
      </c>
      <c r="X141" s="35" t="e">
        <f>(VLOOKUP(B141,コード表!$A$2:$B$32,2,FALSE)*100+DAY(K141))</f>
        <v>#N/A</v>
      </c>
      <c r="Y141" s="38" t="str">
        <f t="shared" si="27"/>
        <v/>
      </c>
      <c r="Z141" s="18" t="e">
        <f>(IF(Q141=9,0,100)+VLOOKUP(B141,コード表!$A$2:$B$32,2,FALSE))</f>
        <v>#N/A</v>
      </c>
      <c r="AA141" s="18" t="e">
        <f>(IF(R141=9,0,100)+VLOOKUP(B141,コード表!$A$2:$B$32,2,FALSE))</f>
        <v>#N/A</v>
      </c>
      <c r="AB141" s="18" t="e">
        <f>(IF(Q141=9,900,0)+VLOOKUP(B141,コード表!$A$2:$B$32,2,FALSE))</f>
        <v>#N/A</v>
      </c>
      <c r="AC141" s="18" t="e">
        <f>(IF(R141=9,900,0)+VLOOKUP(B141,コード表!$A$2:$B$32,2,FALSE))</f>
        <v>#N/A</v>
      </c>
      <c r="AD141" s="18" t="e">
        <f>(IF(OR(Q141=9,R141=9),90000,0)+(VLOOKUP(B141,コード表!$A$2:$B$32,2,FALSE))*100+DAY(M141))</f>
        <v>#N/A</v>
      </c>
      <c r="AE141" s="18">
        <f>COUNTIF(AD$1:AD141,AD141)</f>
        <v>140</v>
      </c>
      <c r="AF141" s="18">
        <f>COUNTIF(AA$1:AA141,AA141)</f>
        <v>140</v>
      </c>
      <c r="AG141" s="18" t="e">
        <f t="shared" si="28"/>
        <v>#N/A</v>
      </c>
      <c r="AH141" s="18">
        <f>COUNTIF(AG$1:AG141,AG141)</f>
        <v>140</v>
      </c>
    </row>
    <row r="142" spans="1:34" ht="27">
      <c r="A142" s="18">
        <v>141</v>
      </c>
      <c r="B142" s="74"/>
      <c r="C142" s="79"/>
      <c r="D142" s="74"/>
      <c r="E142" s="74"/>
      <c r="F142" s="75"/>
      <c r="G142" s="76"/>
      <c r="H142" s="74"/>
      <c r="I142" s="74"/>
      <c r="J142" s="78"/>
      <c r="K142" s="76"/>
      <c r="M142" s="76"/>
      <c r="N142" s="74"/>
      <c r="O142" s="74"/>
      <c r="P142" s="74"/>
      <c r="Q142" s="75"/>
      <c r="R142" s="75"/>
      <c r="T142" s="7" t="str">
        <f t="shared" si="24"/>
        <v/>
      </c>
      <c r="U142" s="10" t="str">
        <f t="shared" si="25"/>
        <v xml:space="preserve">
</v>
      </c>
      <c r="V142" s="191">
        <f t="shared" si="29"/>
        <v>0.14199999999999999</v>
      </c>
      <c r="W142" s="35">
        <f t="shared" si="26"/>
        <v>1</v>
      </c>
      <c r="X142" s="35" t="e">
        <f>(VLOOKUP(B142,コード表!$A$2:$B$32,2,FALSE)*100+DAY(K142))</f>
        <v>#N/A</v>
      </c>
      <c r="Y142" s="38" t="str">
        <f t="shared" si="27"/>
        <v/>
      </c>
      <c r="Z142" s="18" t="e">
        <f>(IF(Q142=9,0,100)+VLOOKUP(B142,コード表!$A$2:$B$32,2,FALSE))</f>
        <v>#N/A</v>
      </c>
      <c r="AA142" s="18" t="e">
        <f>(IF(R142=9,0,100)+VLOOKUP(B142,コード表!$A$2:$B$32,2,FALSE))</f>
        <v>#N/A</v>
      </c>
      <c r="AB142" s="18" t="e">
        <f>(IF(Q142=9,900,0)+VLOOKUP(B142,コード表!$A$2:$B$32,2,FALSE))</f>
        <v>#N/A</v>
      </c>
      <c r="AC142" s="18" t="e">
        <f>(IF(R142=9,900,0)+VLOOKUP(B142,コード表!$A$2:$B$32,2,FALSE))</f>
        <v>#N/A</v>
      </c>
      <c r="AD142" s="18" t="e">
        <f>(IF(OR(Q142=9,R142=9),90000,0)+(VLOOKUP(B142,コード表!$A$2:$B$32,2,FALSE))*100+DAY(M142))</f>
        <v>#N/A</v>
      </c>
      <c r="AE142" s="18">
        <f>COUNTIF(AD$1:AD142,AD142)</f>
        <v>141</v>
      </c>
      <c r="AF142" s="18">
        <f>COUNTIF(AA$1:AA142,AA142)</f>
        <v>141</v>
      </c>
      <c r="AG142" s="18" t="e">
        <f t="shared" si="28"/>
        <v>#N/A</v>
      </c>
      <c r="AH142" s="18">
        <f>COUNTIF(AG$1:AG142,AG142)</f>
        <v>141</v>
      </c>
    </row>
    <row r="143" spans="1:34" ht="27">
      <c r="A143" s="18">
        <v>142</v>
      </c>
      <c r="B143" s="74"/>
      <c r="C143" s="79"/>
      <c r="D143" s="74"/>
      <c r="E143" s="74"/>
      <c r="F143" s="75"/>
      <c r="G143" s="76"/>
      <c r="H143" s="74"/>
      <c r="I143" s="74"/>
      <c r="J143" s="78"/>
      <c r="K143" s="76"/>
      <c r="M143" s="76"/>
      <c r="N143" s="74"/>
      <c r="O143" s="74"/>
      <c r="P143" s="74"/>
      <c r="Q143" s="75"/>
      <c r="R143" s="75"/>
      <c r="T143" s="7" t="str">
        <f t="shared" si="24"/>
        <v/>
      </c>
      <c r="U143" s="10" t="str">
        <f t="shared" si="25"/>
        <v xml:space="preserve">
</v>
      </c>
      <c r="V143" s="191">
        <f t="shared" si="29"/>
        <v>0.14299999999999999</v>
      </c>
      <c r="W143" s="35">
        <f t="shared" si="26"/>
        <v>1</v>
      </c>
      <c r="X143" s="35" t="e">
        <f>(VLOOKUP(B143,コード表!$A$2:$B$32,2,FALSE)*100+DAY(K143))</f>
        <v>#N/A</v>
      </c>
      <c r="Y143" s="38" t="str">
        <f t="shared" si="27"/>
        <v/>
      </c>
      <c r="Z143" s="18" t="e">
        <f>(IF(Q143=9,0,100)+VLOOKUP(B143,コード表!$A$2:$B$32,2,FALSE))</f>
        <v>#N/A</v>
      </c>
      <c r="AA143" s="18" t="e">
        <f>(IF(R143=9,0,100)+VLOOKUP(B143,コード表!$A$2:$B$32,2,FALSE))</f>
        <v>#N/A</v>
      </c>
      <c r="AB143" s="18" t="e">
        <f>(IF(Q143=9,900,0)+VLOOKUP(B143,コード表!$A$2:$B$32,2,FALSE))</f>
        <v>#N/A</v>
      </c>
      <c r="AC143" s="18" t="e">
        <f>(IF(R143=9,900,0)+VLOOKUP(B143,コード表!$A$2:$B$32,2,FALSE))</f>
        <v>#N/A</v>
      </c>
      <c r="AD143" s="18" t="e">
        <f>(IF(OR(Q143=9,R143=9),90000,0)+(VLOOKUP(B143,コード表!$A$2:$B$32,2,FALSE))*100+DAY(M143))</f>
        <v>#N/A</v>
      </c>
      <c r="AE143" s="18">
        <f>COUNTIF(AD$1:AD143,AD143)</f>
        <v>142</v>
      </c>
      <c r="AF143" s="18">
        <f>COUNTIF(AA$1:AA143,AA143)</f>
        <v>142</v>
      </c>
      <c r="AG143" s="18" t="e">
        <f t="shared" si="28"/>
        <v>#N/A</v>
      </c>
      <c r="AH143" s="18">
        <f>COUNTIF(AG$1:AG143,AG143)</f>
        <v>142</v>
      </c>
    </row>
    <row r="144" spans="1:34" ht="27">
      <c r="A144" s="18">
        <v>143</v>
      </c>
      <c r="B144" s="74"/>
      <c r="C144" s="79"/>
      <c r="D144" s="74"/>
      <c r="E144" s="74"/>
      <c r="F144" s="75"/>
      <c r="G144" s="76"/>
      <c r="H144" s="74"/>
      <c r="I144" s="74"/>
      <c r="J144" s="78"/>
      <c r="K144" s="76"/>
      <c r="M144" s="76"/>
      <c r="N144" s="74"/>
      <c r="O144" s="74"/>
      <c r="P144" s="74"/>
      <c r="Q144" s="75"/>
      <c r="R144" s="75"/>
      <c r="T144" s="7" t="str">
        <f t="shared" si="24"/>
        <v/>
      </c>
      <c r="U144" s="10" t="str">
        <f t="shared" si="25"/>
        <v xml:space="preserve">
</v>
      </c>
      <c r="V144" s="191">
        <f t="shared" si="29"/>
        <v>0.14399999999999999</v>
      </c>
      <c r="W144" s="35">
        <f t="shared" si="26"/>
        <v>1</v>
      </c>
      <c r="X144" s="35" t="e">
        <f>(VLOOKUP(B144,コード表!$A$2:$B$32,2,FALSE)*100+DAY(K144))</f>
        <v>#N/A</v>
      </c>
      <c r="Y144" s="38" t="str">
        <f t="shared" si="27"/>
        <v/>
      </c>
      <c r="Z144" s="18" t="e">
        <f>(IF(Q144=9,0,100)+VLOOKUP(B144,コード表!$A$2:$B$32,2,FALSE))</f>
        <v>#N/A</v>
      </c>
      <c r="AA144" s="18" t="e">
        <f>(IF(R144=9,0,100)+VLOOKUP(B144,コード表!$A$2:$B$32,2,FALSE))</f>
        <v>#N/A</v>
      </c>
      <c r="AB144" s="18" t="e">
        <f>(IF(Q144=9,900,0)+VLOOKUP(B144,コード表!$A$2:$B$32,2,FALSE))</f>
        <v>#N/A</v>
      </c>
      <c r="AC144" s="18" t="e">
        <f>(IF(R144=9,900,0)+VLOOKUP(B144,コード表!$A$2:$B$32,2,FALSE))</f>
        <v>#N/A</v>
      </c>
      <c r="AD144" s="18" t="e">
        <f>(IF(OR(Q144=9,R144=9),90000,0)+(VLOOKUP(B144,コード表!$A$2:$B$32,2,FALSE))*100+DAY(M144))</f>
        <v>#N/A</v>
      </c>
      <c r="AE144" s="18">
        <f>COUNTIF(AD$1:AD144,AD144)</f>
        <v>143</v>
      </c>
      <c r="AF144" s="18">
        <f>COUNTIF(AA$1:AA144,AA144)</f>
        <v>143</v>
      </c>
      <c r="AG144" s="18" t="e">
        <f t="shared" si="28"/>
        <v>#N/A</v>
      </c>
      <c r="AH144" s="18">
        <f>COUNTIF(AG$1:AG144,AG144)</f>
        <v>143</v>
      </c>
    </row>
    <row r="145" spans="1:34" ht="27">
      <c r="A145" s="18">
        <v>144</v>
      </c>
      <c r="B145" s="74"/>
      <c r="C145" s="79"/>
      <c r="D145" s="74"/>
      <c r="E145" s="74"/>
      <c r="F145" s="75"/>
      <c r="G145" s="76"/>
      <c r="H145" s="74"/>
      <c r="I145" s="74"/>
      <c r="J145" s="78"/>
      <c r="K145" s="76"/>
      <c r="M145" s="76"/>
      <c r="N145" s="74"/>
      <c r="O145" s="74"/>
      <c r="P145" s="74"/>
      <c r="Q145" s="75"/>
      <c r="R145" s="75"/>
      <c r="T145" s="7" t="str">
        <f t="shared" si="24"/>
        <v/>
      </c>
      <c r="U145" s="10" t="str">
        <f t="shared" si="25"/>
        <v xml:space="preserve">
</v>
      </c>
      <c r="V145" s="191">
        <f t="shared" si="29"/>
        <v>0.14499999999999999</v>
      </c>
      <c r="W145" s="35">
        <f t="shared" si="26"/>
        <v>1</v>
      </c>
      <c r="X145" s="35" t="e">
        <f>(VLOOKUP(B145,コード表!$A$2:$B$32,2,FALSE)*100+DAY(K145))</f>
        <v>#N/A</v>
      </c>
      <c r="Y145" s="38" t="str">
        <f t="shared" si="27"/>
        <v/>
      </c>
      <c r="Z145" s="18" t="e">
        <f>(IF(Q145=9,0,100)+VLOOKUP(B145,コード表!$A$2:$B$32,2,FALSE))</f>
        <v>#N/A</v>
      </c>
      <c r="AA145" s="18" t="e">
        <f>(IF(R145=9,0,100)+VLOOKUP(B145,コード表!$A$2:$B$32,2,FALSE))</f>
        <v>#N/A</v>
      </c>
      <c r="AB145" s="18" t="e">
        <f>(IF(Q145=9,900,0)+VLOOKUP(B145,コード表!$A$2:$B$32,2,FALSE))</f>
        <v>#N/A</v>
      </c>
      <c r="AC145" s="18" t="e">
        <f>(IF(R145=9,900,0)+VLOOKUP(B145,コード表!$A$2:$B$32,2,FALSE))</f>
        <v>#N/A</v>
      </c>
      <c r="AD145" s="18" t="e">
        <f>(IF(OR(Q145=9,R145=9),90000,0)+(VLOOKUP(B145,コード表!$A$2:$B$32,2,FALSE))*100+DAY(M145))</f>
        <v>#N/A</v>
      </c>
      <c r="AE145" s="18">
        <f>COUNTIF(AD$1:AD145,AD145)</f>
        <v>144</v>
      </c>
      <c r="AF145" s="18">
        <f>COUNTIF(AA$1:AA145,AA145)</f>
        <v>144</v>
      </c>
      <c r="AG145" s="18" t="e">
        <f t="shared" si="28"/>
        <v>#N/A</v>
      </c>
      <c r="AH145" s="18">
        <f>COUNTIF(AG$1:AG145,AG145)</f>
        <v>144</v>
      </c>
    </row>
    <row r="146" spans="1:34" ht="27">
      <c r="A146" s="18">
        <v>145</v>
      </c>
      <c r="B146" s="74"/>
      <c r="C146" s="79"/>
      <c r="D146" s="74"/>
      <c r="E146" s="74"/>
      <c r="F146" s="75"/>
      <c r="G146" s="76"/>
      <c r="H146" s="74"/>
      <c r="I146" s="74"/>
      <c r="J146" s="78"/>
      <c r="K146" s="76"/>
      <c r="M146" s="76"/>
      <c r="N146" s="74"/>
      <c r="O146" s="74"/>
      <c r="P146" s="74"/>
      <c r="Q146" s="75"/>
      <c r="R146" s="75"/>
      <c r="T146" s="7" t="str">
        <f t="shared" si="24"/>
        <v/>
      </c>
      <c r="U146" s="10" t="str">
        <f t="shared" si="25"/>
        <v xml:space="preserve">
</v>
      </c>
      <c r="V146" s="191">
        <f t="shared" si="29"/>
        <v>0.14599999999999999</v>
      </c>
      <c r="W146" s="35">
        <f t="shared" si="26"/>
        <v>1</v>
      </c>
      <c r="X146" s="35" t="e">
        <f>(VLOOKUP(B146,コード表!$A$2:$B$32,2,FALSE)*100+DAY(K146))</f>
        <v>#N/A</v>
      </c>
      <c r="Y146" s="38" t="str">
        <f t="shared" si="27"/>
        <v/>
      </c>
      <c r="Z146" s="18" t="e">
        <f>(IF(Q146=9,0,100)+VLOOKUP(B146,コード表!$A$2:$B$32,2,FALSE))</f>
        <v>#N/A</v>
      </c>
      <c r="AA146" s="18" t="e">
        <f>(IF(R146=9,0,100)+VLOOKUP(B146,コード表!$A$2:$B$32,2,FALSE))</f>
        <v>#N/A</v>
      </c>
      <c r="AB146" s="18" t="e">
        <f>(IF(Q146=9,900,0)+VLOOKUP(B146,コード表!$A$2:$B$32,2,FALSE))</f>
        <v>#N/A</v>
      </c>
      <c r="AC146" s="18" t="e">
        <f>(IF(R146=9,900,0)+VLOOKUP(B146,コード表!$A$2:$B$32,2,FALSE))</f>
        <v>#N/A</v>
      </c>
      <c r="AD146" s="18" t="e">
        <f>(IF(OR(Q146=9,R146=9),90000,0)+(VLOOKUP(B146,コード表!$A$2:$B$32,2,FALSE))*100+DAY(M146))</f>
        <v>#N/A</v>
      </c>
      <c r="AE146" s="18">
        <f>COUNTIF(AD$1:AD146,AD146)</f>
        <v>145</v>
      </c>
      <c r="AF146" s="18">
        <f>COUNTIF(AA$1:AA146,AA146)</f>
        <v>145</v>
      </c>
      <c r="AG146" s="18" t="e">
        <f t="shared" si="28"/>
        <v>#N/A</v>
      </c>
      <c r="AH146" s="18">
        <f>COUNTIF(AG$1:AG146,AG146)</f>
        <v>145</v>
      </c>
    </row>
    <row r="147" spans="1:34" ht="27">
      <c r="A147" s="18">
        <v>146</v>
      </c>
      <c r="B147" s="74"/>
      <c r="C147" s="79"/>
      <c r="D147" s="74"/>
      <c r="E147" s="74"/>
      <c r="F147" s="75"/>
      <c r="G147" s="76"/>
      <c r="H147" s="74"/>
      <c r="I147" s="74"/>
      <c r="J147" s="78"/>
      <c r="K147" s="76"/>
      <c r="M147" s="76"/>
      <c r="N147" s="74"/>
      <c r="O147" s="74"/>
      <c r="P147" s="74"/>
      <c r="Q147" s="75"/>
      <c r="R147" s="75"/>
      <c r="T147" s="7" t="str">
        <f t="shared" si="24"/>
        <v/>
      </c>
      <c r="U147" s="10" t="str">
        <f t="shared" si="25"/>
        <v xml:space="preserve">
</v>
      </c>
      <c r="V147" s="191">
        <f t="shared" si="29"/>
        <v>0.14699999999999999</v>
      </c>
      <c r="W147" s="35">
        <f t="shared" si="26"/>
        <v>1</v>
      </c>
      <c r="X147" s="35" t="e">
        <f>(VLOOKUP(B147,コード表!$A$2:$B$32,2,FALSE)*100+DAY(K147))</f>
        <v>#N/A</v>
      </c>
      <c r="Y147" s="38" t="str">
        <f t="shared" si="27"/>
        <v/>
      </c>
      <c r="Z147" s="18" t="e">
        <f>(IF(Q147=9,0,100)+VLOOKUP(B147,コード表!$A$2:$B$32,2,FALSE))</f>
        <v>#N/A</v>
      </c>
      <c r="AA147" s="18" t="e">
        <f>(IF(R147=9,0,100)+VLOOKUP(B147,コード表!$A$2:$B$32,2,FALSE))</f>
        <v>#N/A</v>
      </c>
      <c r="AB147" s="18" t="e">
        <f>(IF(Q147=9,900,0)+VLOOKUP(B147,コード表!$A$2:$B$32,2,FALSE))</f>
        <v>#N/A</v>
      </c>
      <c r="AC147" s="18" t="e">
        <f>(IF(R147=9,900,0)+VLOOKUP(B147,コード表!$A$2:$B$32,2,FALSE))</f>
        <v>#N/A</v>
      </c>
      <c r="AD147" s="18" t="e">
        <f>(IF(OR(Q147=9,R147=9),90000,0)+(VLOOKUP(B147,コード表!$A$2:$B$32,2,FALSE))*100+DAY(M147))</f>
        <v>#N/A</v>
      </c>
      <c r="AE147" s="18">
        <f>COUNTIF(AD$1:AD147,AD147)</f>
        <v>146</v>
      </c>
      <c r="AF147" s="18">
        <f>COUNTIF(AA$1:AA147,AA147)</f>
        <v>146</v>
      </c>
      <c r="AG147" s="18" t="e">
        <f t="shared" si="28"/>
        <v>#N/A</v>
      </c>
      <c r="AH147" s="18">
        <f>COUNTIF(AG$1:AG147,AG147)</f>
        <v>146</v>
      </c>
    </row>
    <row r="148" spans="1:34" ht="27">
      <c r="A148" s="18">
        <v>147</v>
      </c>
      <c r="B148" s="74"/>
      <c r="C148" s="79"/>
      <c r="D148" s="74"/>
      <c r="E148" s="74"/>
      <c r="F148" s="75"/>
      <c r="G148" s="76"/>
      <c r="H148" s="74"/>
      <c r="I148" s="74"/>
      <c r="J148" s="78"/>
      <c r="K148" s="76"/>
      <c r="M148" s="76"/>
      <c r="N148" s="74"/>
      <c r="O148" s="74"/>
      <c r="P148" s="74"/>
      <c r="Q148" s="75"/>
      <c r="R148" s="75"/>
      <c r="T148" s="7" t="str">
        <f t="shared" si="24"/>
        <v/>
      </c>
      <c r="U148" s="10" t="str">
        <f t="shared" si="25"/>
        <v xml:space="preserve">
</v>
      </c>
      <c r="V148" s="191">
        <f t="shared" si="29"/>
        <v>0.14799999999999999</v>
      </c>
      <c r="W148" s="35">
        <f t="shared" si="26"/>
        <v>1</v>
      </c>
      <c r="X148" s="35" t="e">
        <f>(VLOOKUP(B148,コード表!$A$2:$B$32,2,FALSE)*100+DAY(K148))</f>
        <v>#N/A</v>
      </c>
      <c r="Y148" s="38" t="str">
        <f t="shared" si="27"/>
        <v/>
      </c>
      <c r="Z148" s="18" t="e">
        <f>(IF(Q148=9,0,100)+VLOOKUP(B148,コード表!$A$2:$B$32,2,FALSE))</f>
        <v>#N/A</v>
      </c>
      <c r="AA148" s="18" t="e">
        <f>(IF(R148=9,0,100)+VLOOKUP(B148,コード表!$A$2:$B$32,2,FALSE))</f>
        <v>#N/A</v>
      </c>
      <c r="AB148" s="18" t="e">
        <f>(IF(Q148=9,900,0)+VLOOKUP(B148,コード表!$A$2:$B$32,2,FALSE))</f>
        <v>#N/A</v>
      </c>
      <c r="AC148" s="18" t="e">
        <f>(IF(R148=9,900,0)+VLOOKUP(B148,コード表!$A$2:$B$32,2,FALSE))</f>
        <v>#N/A</v>
      </c>
      <c r="AD148" s="18" t="e">
        <f>(IF(OR(Q148=9,R148=9),90000,0)+(VLOOKUP(B148,コード表!$A$2:$B$32,2,FALSE))*100+DAY(M148))</f>
        <v>#N/A</v>
      </c>
      <c r="AE148" s="18">
        <f>COUNTIF(AD$1:AD148,AD148)</f>
        <v>147</v>
      </c>
      <c r="AF148" s="18">
        <f>COUNTIF(AA$1:AA148,AA148)</f>
        <v>147</v>
      </c>
      <c r="AG148" s="18" t="e">
        <f t="shared" si="28"/>
        <v>#N/A</v>
      </c>
      <c r="AH148" s="18">
        <f>COUNTIF(AG$1:AG148,AG148)</f>
        <v>147</v>
      </c>
    </row>
    <row r="149" spans="1:34" ht="27">
      <c r="A149" s="18">
        <v>148</v>
      </c>
      <c r="B149" s="74"/>
      <c r="C149" s="79"/>
      <c r="D149" s="74"/>
      <c r="E149" s="74"/>
      <c r="F149" s="75"/>
      <c r="G149" s="76"/>
      <c r="H149" s="74"/>
      <c r="I149" s="74"/>
      <c r="J149" s="78"/>
      <c r="K149" s="76"/>
      <c r="M149" s="76"/>
      <c r="N149" s="74"/>
      <c r="O149" s="74"/>
      <c r="P149" s="74"/>
      <c r="Q149" s="75"/>
      <c r="R149" s="75"/>
      <c r="T149" s="7" t="str">
        <f t="shared" si="24"/>
        <v/>
      </c>
      <c r="U149" s="10" t="str">
        <f t="shared" si="25"/>
        <v xml:space="preserve">
</v>
      </c>
      <c r="V149" s="191">
        <f t="shared" si="29"/>
        <v>0.14899999999999999</v>
      </c>
      <c r="W149" s="35">
        <f t="shared" si="26"/>
        <v>1</v>
      </c>
      <c r="X149" s="35" t="e">
        <f>(VLOOKUP(B149,コード表!$A$2:$B$32,2,FALSE)*100+DAY(K149))</f>
        <v>#N/A</v>
      </c>
      <c r="Y149" s="38" t="str">
        <f t="shared" si="27"/>
        <v/>
      </c>
      <c r="Z149" s="18" t="e">
        <f>(IF(Q149=9,0,100)+VLOOKUP(B149,コード表!$A$2:$B$32,2,FALSE))</f>
        <v>#N/A</v>
      </c>
      <c r="AA149" s="18" t="e">
        <f>(IF(R149=9,0,100)+VLOOKUP(B149,コード表!$A$2:$B$32,2,FALSE))</f>
        <v>#N/A</v>
      </c>
      <c r="AB149" s="18" t="e">
        <f>(IF(Q149=9,900,0)+VLOOKUP(B149,コード表!$A$2:$B$32,2,FALSE))</f>
        <v>#N/A</v>
      </c>
      <c r="AC149" s="18" t="e">
        <f>(IF(R149=9,900,0)+VLOOKUP(B149,コード表!$A$2:$B$32,2,FALSE))</f>
        <v>#N/A</v>
      </c>
      <c r="AD149" s="18" t="e">
        <f>(IF(OR(Q149=9,R149=9),90000,0)+(VLOOKUP(B149,コード表!$A$2:$B$32,2,FALSE))*100+DAY(M149))</f>
        <v>#N/A</v>
      </c>
      <c r="AE149" s="18">
        <f>COUNTIF(AD$1:AD149,AD149)</f>
        <v>148</v>
      </c>
      <c r="AF149" s="18">
        <f>COUNTIF(AA$1:AA149,AA149)</f>
        <v>148</v>
      </c>
      <c r="AG149" s="18" t="e">
        <f t="shared" si="28"/>
        <v>#N/A</v>
      </c>
      <c r="AH149" s="18">
        <f>COUNTIF(AG$1:AG149,AG149)</f>
        <v>148</v>
      </c>
    </row>
    <row r="150" spans="1:34" ht="27">
      <c r="A150" s="18">
        <v>149</v>
      </c>
      <c r="B150" s="74"/>
      <c r="C150" s="79"/>
      <c r="D150" s="74"/>
      <c r="E150" s="74"/>
      <c r="F150" s="75"/>
      <c r="G150" s="76"/>
      <c r="H150" s="74"/>
      <c r="I150" s="74"/>
      <c r="J150" s="78"/>
      <c r="K150" s="76"/>
      <c r="M150" s="76"/>
      <c r="N150" s="74"/>
      <c r="O150" s="74"/>
      <c r="P150" s="74"/>
      <c r="Q150" s="75"/>
      <c r="R150" s="75"/>
      <c r="T150" s="7" t="str">
        <f t="shared" si="24"/>
        <v/>
      </c>
      <c r="U150" s="10" t="str">
        <f t="shared" si="25"/>
        <v xml:space="preserve">
</v>
      </c>
      <c r="V150" s="191">
        <f t="shared" si="29"/>
        <v>0.15</v>
      </c>
      <c r="W150" s="35">
        <f t="shared" si="26"/>
        <v>1</v>
      </c>
      <c r="X150" s="35" t="e">
        <f>(VLOOKUP(B150,コード表!$A$2:$B$32,2,FALSE)*100+DAY(K150))</f>
        <v>#N/A</v>
      </c>
      <c r="Y150" s="38" t="str">
        <f t="shared" si="27"/>
        <v/>
      </c>
      <c r="Z150" s="18" t="e">
        <f>(IF(Q150=9,0,100)+VLOOKUP(B150,コード表!$A$2:$B$32,2,FALSE))</f>
        <v>#N/A</v>
      </c>
      <c r="AA150" s="18" t="e">
        <f>(IF(R150=9,0,100)+VLOOKUP(B150,コード表!$A$2:$B$32,2,FALSE))</f>
        <v>#N/A</v>
      </c>
      <c r="AB150" s="18" t="e">
        <f>(IF(Q150=9,900,0)+VLOOKUP(B150,コード表!$A$2:$B$32,2,FALSE))</f>
        <v>#N/A</v>
      </c>
      <c r="AC150" s="18" t="e">
        <f>(IF(R150=9,900,0)+VLOOKUP(B150,コード表!$A$2:$B$32,2,FALSE))</f>
        <v>#N/A</v>
      </c>
      <c r="AD150" s="18" t="e">
        <f>(IF(OR(Q150=9,R150=9),90000,0)+(VLOOKUP(B150,コード表!$A$2:$B$32,2,FALSE))*100+DAY(M150))</f>
        <v>#N/A</v>
      </c>
      <c r="AE150" s="18">
        <f>COUNTIF(AD$1:AD150,AD150)</f>
        <v>149</v>
      </c>
      <c r="AF150" s="18">
        <f>COUNTIF(AA$1:AA150,AA150)</f>
        <v>149</v>
      </c>
      <c r="AG150" s="18" t="e">
        <f t="shared" si="28"/>
        <v>#N/A</v>
      </c>
      <c r="AH150" s="18">
        <f>COUNTIF(AG$1:AG150,AG150)</f>
        <v>149</v>
      </c>
    </row>
    <row r="151" spans="1:34" ht="27">
      <c r="A151" s="18">
        <v>150</v>
      </c>
      <c r="B151" s="74"/>
      <c r="C151" s="79"/>
      <c r="D151" s="74"/>
      <c r="E151" s="74"/>
      <c r="F151" s="75"/>
      <c r="G151" s="76"/>
      <c r="H151" s="74"/>
      <c r="I151" s="74"/>
      <c r="J151" s="78"/>
      <c r="K151" s="76"/>
      <c r="M151" s="76"/>
      <c r="N151" s="74"/>
      <c r="O151" s="74"/>
      <c r="P151" s="74"/>
      <c r="Q151" s="75"/>
      <c r="R151" s="75"/>
      <c r="T151" s="7" t="str">
        <f t="shared" si="24"/>
        <v/>
      </c>
      <c r="U151" s="10" t="str">
        <f t="shared" si="25"/>
        <v xml:space="preserve">
</v>
      </c>
      <c r="V151" s="191">
        <f t="shared" si="29"/>
        <v>0.151</v>
      </c>
      <c r="W151" s="35">
        <f t="shared" si="26"/>
        <v>1</v>
      </c>
      <c r="X151" s="35" t="e">
        <f>(VLOOKUP(B151,コード表!$A$2:$B$32,2,FALSE)*100+DAY(K151))</f>
        <v>#N/A</v>
      </c>
      <c r="Y151" s="38" t="str">
        <f t="shared" si="27"/>
        <v/>
      </c>
      <c r="Z151" s="18" t="e">
        <f>(IF(Q151=9,0,100)+VLOOKUP(B151,コード表!$A$2:$B$32,2,FALSE))</f>
        <v>#N/A</v>
      </c>
      <c r="AA151" s="18" t="e">
        <f>(IF(R151=9,0,100)+VLOOKUP(B151,コード表!$A$2:$B$32,2,FALSE))</f>
        <v>#N/A</v>
      </c>
      <c r="AB151" s="18" t="e">
        <f>(IF(Q151=9,900,0)+VLOOKUP(B151,コード表!$A$2:$B$32,2,FALSE))</f>
        <v>#N/A</v>
      </c>
      <c r="AC151" s="18" t="e">
        <f>(IF(R151=9,900,0)+VLOOKUP(B151,コード表!$A$2:$B$32,2,FALSE))</f>
        <v>#N/A</v>
      </c>
      <c r="AD151" s="18" t="e">
        <f>(IF(OR(Q151=9,R151=9),90000,0)+(VLOOKUP(B151,コード表!$A$2:$B$32,2,FALSE))*100+DAY(M151))</f>
        <v>#N/A</v>
      </c>
      <c r="AE151" s="18">
        <f>COUNTIF(AD$1:AD151,AD151)</f>
        <v>150</v>
      </c>
      <c r="AF151" s="18">
        <f>COUNTIF(AA$1:AA151,AA151)</f>
        <v>150</v>
      </c>
      <c r="AG151" s="18" t="e">
        <f t="shared" si="28"/>
        <v>#N/A</v>
      </c>
      <c r="AH151" s="18">
        <f>COUNTIF(AG$1:AG151,AG151)</f>
        <v>150</v>
      </c>
    </row>
    <row r="152" spans="1:34" ht="27">
      <c r="A152" s="18">
        <v>151</v>
      </c>
      <c r="B152" s="74"/>
      <c r="C152" s="79"/>
      <c r="D152" s="74"/>
      <c r="E152" s="74"/>
      <c r="F152" s="75"/>
      <c r="G152" s="76"/>
      <c r="H152" s="74"/>
      <c r="I152" s="74"/>
      <c r="J152" s="78"/>
      <c r="K152" s="76"/>
      <c r="M152" s="76"/>
      <c r="N152" s="74"/>
      <c r="O152" s="74"/>
      <c r="P152" s="74"/>
      <c r="Q152" s="75"/>
      <c r="R152" s="75"/>
      <c r="T152" s="7" t="str">
        <f t="shared" si="24"/>
        <v/>
      </c>
      <c r="U152" s="10" t="str">
        <f t="shared" si="25"/>
        <v xml:space="preserve">
</v>
      </c>
      <c r="V152" s="191">
        <f t="shared" si="29"/>
        <v>0.152</v>
      </c>
      <c r="W152" s="35">
        <f t="shared" si="26"/>
        <v>1</v>
      </c>
      <c r="X152" s="35" t="e">
        <f>(VLOOKUP(B152,コード表!$A$2:$B$32,2,FALSE)*100+DAY(K152))</f>
        <v>#N/A</v>
      </c>
      <c r="Y152" s="38" t="str">
        <f t="shared" si="27"/>
        <v/>
      </c>
      <c r="Z152" s="18" t="e">
        <f>(IF(Q152=9,0,100)+VLOOKUP(B152,コード表!$A$2:$B$32,2,FALSE))</f>
        <v>#N/A</v>
      </c>
      <c r="AA152" s="18" t="e">
        <f>(IF(R152=9,0,100)+VLOOKUP(B152,コード表!$A$2:$B$32,2,FALSE))</f>
        <v>#N/A</v>
      </c>
      <c r="AB152" s="18" t="e">
        <f>(IF(Q152=9,900,0)+VLOOKUP(B152,コード表!$A$2:$B$32,2,FALSE))</f>
        <v>#N/A</v>
      </c>
      <c r="AC152" s="18" t="e">
        <f>(IF(R152=9,900,0)+VLOOKUP(B152,コード表!$A$2:$B$32,2,FALSE))</f>
        <v>#N/A</v>
      </c>
      <c r="AD152" s="18" t="e">
        <f>(IF(OR(Q152=9,R152=9),90000,0)+(VLOOKUP(B152,コード表!$A$2:$B$32,2,FALSE))*100+DAY(M152))</f>
        <v>#N/A</v>
      </c>
      <c r="AE152" s="18">
        <f>COUNTIF(AD$1:AD152,AD152)</f>
        <v>151</v>
      </c>
      <c r="AF152" s="18">
        <f>COUNTIF(AA$1:AA152,AA152)</f>
        <v>151</v>
      </c>
      <c r="AG152" s="18" t="e">
        <f t="shared" si="28"/>
        <v>#N/A</v>
      </c>
      <c r="AH152" s="18">
        <f>COUNTIF(AG$1:AG152,AG152)</f>
        <v>151</v>
      </c>
    </row>
    <row r="153" spans="1:34" ht="27">
      <c r="A153" s="18">
        <v>152</v>
      </c>
      <c r="B153" s="74"/>
      <c r="C153" s="79"/>
      <c r="D153" s="74"/>
      <c r="E153" s="74"/>
      <c r="F153" s="75"/>
      <c r="G153" s="76"/>
      <c r="H153" s="74"/>
      <c r="I153" s="74"/>
      <c r="J153" s="78"/>
      <c r="K153" s="76"/>
      <c r="M153" s="76"/>
      <c r="N153" s="74"/>
      <c r="O153" s="74"/>
      <c r="P153" s="74"/>
      <c r="Q153" s="75"/>
      <c r="R153" s="75"/>
      <c r="T153" s="7" t="str">
        <f t="shared" si="24"/>
        <v/>
      </c>
      <c r="U153" s="10" t="str">
        <f t="shared" si="25"/>
        <v xml:space="preserve">
</v>
      </c>
      <c r="V153" s="191">
        <f t="shared" si="29"/>
        <v>0.153</v>
      </c>
      <c r="W153" s="35">
        <f t="shared" si="26"/>
        <v>1</v>
      </c>
      <c r="X153" s="35" t="e">
        <f>(VLOOKUP(B153,コード表!$A$2:$B$32,2,FALSE)*100+DAY(K153))</f>
        <v>#N/A</v>
      </c>
      <c r="Y153" s="38" t="str">
        <f t="shared" si="27"/>
        <v/>
      </c>
      <c r="Z153" s="18" t="e">
        <f>(IF(Q153=9,0,100)+VLOOKUP(B153,コード表!$A$2:$B$32,2,FALSE))</f>
        <v>#N/A</v>
      </c>
      <c r="AA153" s="18" t="e">
        <f>(IF(R153=9,0,100)+VLOOKUP(B153,コード表!$A$2:$B$32,2,FALSE))</f>
        <v>#N/A</v>
      </c>
      <c r="AB153" s="18" t="e">
        <f>(IF(Q153=9,900,0)+VLOOKUP(B153,コード表!$A$2:$B$32,2,FALSE))</f>
        <v>#N/A</v>
      </c>
      <c r="AC153" s="18" t="e">
        <f>(IF(R153=9,900,0)+VLOOKUP(B153,コード表!$A$2:$B$32,2,FALSE))</f>
        <v>#N/A</v>
      </c>
      <c r="AD153" s="18" t="e">
        <f>(IF(OR(Q153=9,R153=9),90000,0)+(VLOOKUP(B153,コード表!$A$2:$B$32,2,FALSE))*100+DAY(M153))</f>
        <v>#N/A</v>
      </c>
      <c r="AE153" s="18">
        <f>COUNTIF(AD$1:AD153,AD153)</f>
        <v>152</v>
      </c>
      <c r="AF153" s="18">
        <f>COUNTIF(AA$1:AA153,AA153)</f>
        <v>152</v>
      </c>
      <c r="AG153" s="18" t="e">
        <f t="shared" si="28"/>
        <v>#N/A</v>
      </c>
      <c r="AH153" s="18">
        <f>COUNTIF(AG$1:AG153,AG153)</f>
        <v>152</v>
      </c>
    </row>
    <row r="154" spans="1:34" ht="27">
      <c r="A154" s="18">
        <v>153</v>
      </c>
      <c r="B154" s="74"/>
      <c r="C154" s="79"/>
      <c r="D154" s="74"/>
      <c r="E154" s="74"/>
      <c r="F154" s="75"/>
      <c r="G154" s="76"/>
      <c r="H154" s="74"/>
      <c r="I154" s="74"/>
      <c r="J154" s="78"/>
      <c r="K154" s="76"/>
      <c r="M154" s="76"/>
      <c r="N154" s="74"/>
      <c r="O154" s="74"/>
      <c r="P154" s="74"/>
      <c r="Q154" s="75"/>
      <c r="R154" s="75"/>
      <c r="T154" s="7" t="str">
        <f t="shared" si="24"/>
        <v/>
      </c>
      <c r="U154" s="10" t="str">
        <f t="shared" si="25"/>
        <v xml:space="preserve">
</v>
      </c>
      <c r="V154" s="191">
        <f t="shared" si="29"/>
        <v>0.154</v>
      </c>
      <c r="W154" s="35">
        <f t="shared" si="26"/>
        <v>1</v>
      </c>
      <c r="X154" s="35" t="e">
        <f>(VLOOKUP(B154,コード表!$A$2:$B$32,2,FALSE)*100+DAY(K154))</f>
        <v>#N/A</v>
      </c>
      <c r="Y154" s="38" t="str">
        <f t="shared" si="27"/>
        <v/>
      </c>
      <c r="Z154" s="18" t="e">
        <f>(IF(Q154=9,0,100)+VLOOKUP(B154,コード表!$A$2:$B$32,2,FALSE))</f>
        <v>#N/A</v>
      </c>
      <c r="AA154" s="18" t="e">
        <f>(IF(R154=9,0,100)+VLOOKUP(B154,コード表!$A$2:$B$32,2,FALSE))</f>
        <v>#N/A</v>
      </c>
      <c r="AB154" s="18" t="e">
        <f>(IF(Q154=9,900,0)+VLOOKUP(B154,コード表!$A$2:$B$32,2,FALSE))</f>
        <v>#N/A</v>
      </c>
      <c r="AC154" s="18" t="e">
        <f>(IF(R154=9,900,0)+VLOOKUP(B154,コード表!$A$2:$B$32,2,FALSE))</f>
        <v>#N/A</v>
      </c>
      <c r="AD154" s="18" t="e">
        <f>(IF(OR(Q154=9,R154=9),90000,0)+(VLOOKUP(B154,コード表!$A$2:$B$32,2,FALSE))*100+DAY(M154))</f>
        <v>#N/A</v>
      </c>
      <c r="AE154" s="18">
        <f>COUNTIF(AD$1:AD154,AD154)</f>
        <v>153</v>
      </c>
      <c r="AF154" s="18">
        <f>COUNTIF(AA$1:AA154,AA154)</f>
        <v>153</v>
      </c>
      <c r="AG154" s="18" t="e">
        <f t="shared" si="28"/>
        <v>#N/A</v>
      </c>
      <c r="AH154" s="18">
        <f>COUNTIF(AG$1:AG154,AG154)</f>
        <v>153</v>
      </c>
    </row>
    <row r="155" spans="1:34" ht="27">
      <c r="A155" s="18">
        <v>154</v>
      </c>
      <c r="B155" s="74"/>
      <c r="C155" s="79"/>
      <c r="D155" s="74"/>
      <c r="E155" s="74"/>
      <c r="F155" s="75"/>
      <c r="G155" s="76"/>
      <c r="H155" s="74"/>
      <c r="I155" s="74"/>
      <c r="J155" s="78"/>
      <c r="K155" s="76"/>
      <c r="M155" s="76"/>
      <c r="N155" s="74"/>
      <c r="O155" s="74"/>
      <c r="P155" s="74"/>
      <c r="Q155" s="75"/>
      <c r="R155" s="75"/>
      <c r="T155" s="7" t="str">
        <f t="shared" si="24"/>
        <v/>
      </c>
      <c r="U155" s="10" t="str">
        <f t="shared" si="25"/>
        <v xml:space="preserve">
</v>
      </c>
      <c r="V155" s="191">
        <f t="shared" si="29"/>
        <v>0.155</v>
      </c>
      <c r="W155" s="35">
        <f t="shared" si="26"/>
        <v>1</v>
      </c>
      <c r="X155" s="35" t="e">
        <f>(VLOOKUP(B155,コード表!$A$2:$B$32,2,FALSE)*100+DAY(K155))</f>
        <v>#N/A</v>
      </c>
      <c r="Y155" s="38" t="str">
        <f t="shared" si="27"/>
        <v/>
      </c>
      <c r="Z155" s="18" t="e">
        <f>(IF(Q155=9,0,100)+VLOOKUP(B155,コード表!$A$2:$B$32,2,FALSE))</f>
        <v>#N/A</v>
      </c>
      <c r="AA155" s="18" t="e">
        <f>(IF(R155=9,0,100)+VLOOKUP(B155,コード表!$A$2:$B$32,2,FALSE))</f>
        <v>#N/A</v>
      </c>
      <c r="AB155" s="18" t="e">
        <f>(IF(Q155=9,900,0)+VLOOKUP(B155,コード表!$A$2:$B$32,2,FALSE))</f>
        <v>#N/A</v>
      </c>
      <c r="AC155" s="18" t="e">
        <f>(IF(R155=9,900,0)+VLOOKUP(B155,コード表!$A$2:$B$32,2,FALSE))</f>
        <v>#N/A</v>
      </c>
      <c r="AD155" s="18" t="e">
        <f>(IF(OR(Q155=9,R155=9),90000,0)+(VLOOKUP(B155,コード表!$A$2:$B$32,2,FALSE))*100+DAY(M155))</f>
        <v>#N/A</v>
      </c>
      <c r="AE155" s="18">
        <f>COUNTIF(AD$1:AD155,AD155)</f>
        <v>154</v>
      </c>
      <c r="AF155" s="18">
        <f>COUNTIF(AA$1:AA155,AA155)</f>
        <v>154</v>
      </c>
      <c r="AG155" s="18" t="e">
        <f t="shared" si="28"/>
        <v>#N/A</v>
      </c>
      <c r="AH155" s="18">
        <f>COUNTIF(AG$1:AG155,AG155)</f>
        <v>154</v>
      </c>
    </row>
    <row r="156" spans="1:34" ht="27">
      <c r="A156" s="18">
        <v>155</v>
      </c>
      <c r="B156" s="74"/>
      <c r="C156" s="79"/>
      <c r="D156" s="74"/>
      <c r="E156" s="74"/>
      <c r="F156" s="75"/>
      <c r="G156" s="76"/>
      <c r="H156" s="74"/>
      <c r="I156" s="74"/>
      <c r="J156" s="78"/>
      <c r="K156" s="76"/>
      <c r="M156" s="76"/>
      <c r="N156" s="74"/>
      <c r="O156" s="74"/>
      <c r="P156" s="74"/>
      <c r="Q156" s="75"/>
      <c r="R156" s="75"/>
      <c r="T156" s="7" t="str">
        <f t="shared" si="24"/>
        <v/>
      </c>
      <c r="U156" s="10" t="str">
        <f t="shared" si="25"/>
        <v xml:space="preserve">
</v>
      </c>
      <c r="V156" s="191">
        <f t="shared" si="29"/>
        <v>0.156</v>
      </c>
      <c r="W156" s="35">
        <f t="shared" si="26"/>
        <v>1</v>
      </c>
      <c r="X156" s="35" t="e">
        <f>(VLOOKUP(B156,コード表!$A$2:$B$32,2,FALSE)*100+DAY(K156))</f>
        <v>#N/A</v>
      </c>
      <c r="Y156" s="38" t="str">
        <f t="shared" si="27"/>
        <v/>
      </c>
      <c r="Z156" s="18" t="e">
        <f>(IF(Q156=9,0,100)+VLOOKUP(B156,コード表!$A$2:$B$32,2,FALSE))</f>
        <v>#N/A</v>
      </c>
      <c r="AA156" s="18" t="e">
        <f>(IF(R156=9,0,100)+VLOOKUP(B156,コード表!$A$2:$B$32,2,FALSE))</f>
        <v>#N/A</v>
      </c>
      <c r="AB156" s="18" t="e">
        <f>(IF(Q156=9,900,0)+VLOOKUP(B156,コード表!$A$2:$B$32,2,FALSE))</f>
        <v>#N/A</v>
      </c>
      <c r="AC156" s="18" t="e">
        <f>(IF(R156=9,900,0)+VLOOKUP(B156,コード表!$A$2:$B$32,2,FALSE))</f>
        <v>#N/A</v>
      </c>
      <c r="AD156" s="18" t="e">
        <f>(IF(OR(Q156=9,R156=9),90000,0)+(VLOOKUP(B156,コード表!$A$2:$B$32,2,FALSE))*100+DAY(M156))</f>
        <v>#N/A</v>
      </c>
      <c r="AE156" s="18">
        <f>COUNTIF(AD$1:AD156,AD156)</f>
        <v>155</v>
      </c>
      <c r="AF156" s="18">
        <f>COUNTIF(AA$1:AA156,AA156)</f>
        <v>155</v>
      </c>
      <c r="AG156" s="18" t="e">
        <f t="shared" si="28"/>
        <v>#N/A</v>
      </c>
      <c r="AH156" s="18">
        <f>COUNTIF(AG$1:AG156,AG156)</f>
        <v>155</v>
      </c>
    </row>
    <row r="157" spans="1:34" ht="27">
      <c r="A157" s="18">
        <v>156</v>
      </c>
      <c r="B157" s="74"/>
      <c r="C157" s="79"/>
      <c r="D157" s="74"/>
      <c r="E157" s="74"/>
      <c r="F157" s="75"/>
      <c r="G157" s="76"/>
      <c r="H157" s="74"/>
      <c r="I157" s="74"/>
      <c r="J157" s="78"/>
      <c r="K157" s="76"/>
      <c r="M157" s="76"/>
      <c r="N157" s="74"/>
      <c r="O157" s="74"/>
      <c r="P157" s="74"/>
      <c r="Q157" s="75"/>
      <c r="R157" s="75"/>
      <c r="T157" s="7" t="str">
        <f t="shared" si="24"/>
        <v/>
      </c>
      <c r="U157" s="10" t="str">
        <f t="shared" si="25"/>
        <v xml:space="preserve">
</v>
      </c>
      <c r="V157" s="191">
        <f t="shared" si="29"/>
        <v>0.157</v>
      </c>
      <c r="W157" s="35">
        <f t="shared" si="26"/>
        <v>1</v>
      </c>
      <c r="X157" s="35" t="e">
        <f>(VLOOKUP(B157,コード表!$A$2:$B$32,2,FALSE)*100+DAY(K157))</f>
        <v>#N/A</v>
      </c>
      <c r="Y157" s="38" t="str">
        <f t="shared" si="27"/>
        <v/>
      </c>
      <c r="Z157" s="18" t="e">
        <f>(IF(Q157=9,0,100)+VLOOKUP(B157,コード表!$A$2:$B$32,2,FALSE))</f>
        <v>#N/A</v>
      </c>
      <c r="AA157" s="18" t="e">
        <f>(IF(R157=9,0,100)+VLOOKUP(B157,コード表!$A$2:$B$32,2,FALSE))</f>
        <v>#N/A</v>
      </c>
      <c r="AB157" s="18" t="e">
        <f>(IF(Q157=9,900,0)+VLOOKUP(B157,コード表!$A$2:$B$32,2,FALSE))</f>
        <v>#N/A</v>
      </c>
      <c r="AC157" s="18" t="e">
        <f>(IF(R157=9,900,0)+VLOOKUP(B157,コード表!$A$2:$B$32,2,FALSE))</f>
        <v>#N/A</v>
      </c>
      <c r="AD157" s="18" t="e">
        <f>(IF(OR(Q157=9,R157=9),90000,0)+(VLOOKUP(B157,コード表!$A$2:$B$32,2,FALSE))*100+DAY(M157))</f>
        <v>#N/A</v>
      </c>
      <c r="AE157" s="18">
        <f>COUNTIF(AD$1:AD157,AD157)</f>
        <v>156</v>
      </c>
      <c r="AF157" s="18">
        <f>COUNTIF(AA$1:AA157,AA157)</f>
        <v>156</v>
      </c>
      <c r="AG157" s="18" t="e">
        <f t="shared" si="28"/>
        <v>#N/A</v>
      </c>
      <c r="AH157" s="18">
        <f>COUNTIF(AG$1:AG157,AG157)</f>
        <v>156</v>
      </c>
    </row>
    <row r="158" spans="1:34" ht="27">
      <c r="A158" s="18">
        <v>157</v>
      </c>
      <c r="B158" s="74"/>
      <c r="C158" s="79"/>
      <c r="D158" s="74"/>
      <c r="E158" s="74"/>
      <c r="F158" s="75"/>
      <c r="G158" s="76"/>
      <c r="H158" s="74"/>
      <c r="I158" s="74"/>
      <c r="J158" s="78"/>
      <c r="K158" s="76"/>
      <c r="M158" s="76"/>
      <c r="N158" s="74"/>
      <c r="O158" s="74"/>
      <c r="P158" s="74"/>
      <c r="Q158" s="75"/>
      <c r="R158" s="75"/>
      <c r="T158" s="7" t="str">
        <f t="shared" si="24"/>
        <v/>
      </c>
      <c r="U158" s="10" t="str">
        <f t="shared" si="25"/>
        <v xml:space="preserve">
</v>
      </c>
      <c r="V158" s="191">
        <f t="shared" si="29"/>
        <v>0.158</v>
      </c>
      <c r="W158" s="35">
        <f t="shared" si="26"/>
        <v>1</v>
      </c>
      <c r="X158" s="35" t="e">
        <f>(VLOOKUP(B158,コード表!$A$2:$B$32,2,FALSE)*100+DAY(K158))</f>
        <v>#N/A</v>
      </c>
      <c r="Y158" s="38" t="str">
        <f t="shared" si="27"/>
        <v/>
      </c>
      <c r="Z158" s="18" t="e">
        <f>(IF(Q158=9,0,100)+VLOOKUP(B158,コード表!$A$2:$B$32,2,FALSE))</f>
        <v>#N/A</v>
      </c>
      <c r="AA158" s="18" t="e">
        <f>(IF(R158=9,0,100)+VLOOKUP(B158,コード表!$A$2:$B$32,2,FALSE))</f>
        <v>#N/A</v>
      </c>
      <c r="AB158" s="18" t="e">
        <f>(IF(Q158=9,900,0)+VLOOKUP(B158,コード表!$A$2:$B$32,2,FALSE))</f>
        <v>#N/A</v>
      </c>
      <c r="AC158" s="18" t="e">
        <f>(IF(R158=9,900,0)+VLOOKUP(B158,コード表!$A$2:$B$32,2,FALSE))</f>
        <v>#N/A</v>
      </c>
      <c r="AD158" s="18" t="e">
        <f>(IF(OR(Q158=9,R158=9),90000,0)+(VLOOKUP(B158,コード表!$A$2:$B$32,2,FALSE))*100+DAY(M158))</f>
        <v>#N/A</v>
      </c>
      <c r="AE158" s="18">
        <f>COUNTIF(AD$1:AD158,AD158)</f>
        <v>157</v>
      </c>
      <c r="AF158" s="18">
        <f>COUNTIF(AA$1:AA158,AA158)</f>
        <v>157</v>
      </c>
      <c r="AG158" s="18" t="e">
        <f t="shared" si="28"/>
        <v>#N/A</v>
      </c>
      <c r="AH158" s="18">
        <f>COUNTIF(AG$1:AG158,AG158)</f>
        <v>157</v>
      </c>
    </row>
    <row r="159" spans="1:34" ht="27">
      <c r="A159" s="18">
        <v>158</v>
      </c>
      <c r="B159" s="74"/>
      <c r="C159" s="79"/>
      <c r="D159" s="74"/>
      <c r="E159" s="74"/>
      <c r="F159" s="75"/>
      <c r="G159" s="76"/>
      <c r="H159" s="74"/>
      <c r="I159" s="74"/>
      <c r="J159" s="78"/>
      <c r="K159" s="76"/>
      <c r="M159" s="76"/>
      <c r="N159" s="74"/>
      <c r="O159" s="74"/>
      <c r="P159" s="74"/>
      <c r="Q159" s="75"/>
      <c r="R159" s="75"/>
      <c r="T159" s="7" t="str">
        <f t="shared" si="24"/>
        <v/>
      </c>
      <c r="U159" s="10" t="str">
        <f t="shared" si="25"/>
        <v xml:space="preserve">
</v>
      </c>
      <c r="V159" s="191">
        <f t="shared" si="29"/>
        <v>0.159</v>
      </c>
      <c r="W159" s="35">
        <f t="shared" si="26"/>
        <v>1</v>
      </c>
      <c r="X159" s="35" t="e">
        <f>(VLOOKUP(B159,コード表!$A$2:$B$32,2,FALSE)*100+DAY(K159))</f>
        <v>#N/A</v>
      </c>
      <c r="Y159" s="38" t="str">
        <f t="shared" si="27"/>
        <v/>
      </c>
      <c r="Z159" s="18" t="e">
        <f>(IF(Q159=9,0,100)+VLOOKUP(B159,コード表!$A$2:$B$32,2,FALSE))</f>
        <v>#N/A</v>
      </c>
      <c r="AA159" s="18" t="e">
        <f>(IF(R159=9,0,100)+VLOOKUP(B159,コード表!$A$2:$B$32,2,FALSE))</f>
        <v>#N/A</v>
      </c>
      <c r="AB159" s="18" t="e">
        <f>(IF(Q159=9,900,0)+VLOOKUP(B159,コード表!$A$2:$B$32,2,FALSE))</f>
        <v>#N/A</v>
      </c>
      <c r="AC159" s="18" t="e">
        <f>(IF(R159=9,900,0)+VLOOKUP(B159,コード表!$A$2:$B$32,2,FALSE))</f>
        <v>#N/A</v>
      </c>
      <c r="AD159" s="18" t="e">
        <f>(IF(OR(Q159=9,R159=9),90000,0)+(VLOOKUP(B159,コード表!$A$2:$B$32,2,FALSE))*100+DAY(M159))</f>
        <v>#N/A</v>
      </c>
      <c r="AE159" s="18">
        <f>COUNTIF(AD$1:AD159,AD159)</f>
        <v>158</v>
      </c>
      <c r="AF159" s="18">
        <f>COUNTIF(AA$1:AA159,AA159)</f>
        <v>158</v>
      </c>
      <c r="AG159" s="18" t="e">
        <f t="shared" si="28"/>
        <v>#N/A</v>
      </c>
      <c r="AH159" s="18">
        <f>COUNTIF(AG$1:AG159,AG159)</f>
        <v>158</v>
      </c>
    </row>
    <row r="160" spans="1:34" ht="27">
      <c r="A160" s="18">
        <v>159</v>
      </c>
      <c r="B160" s="74"/>
      <c r="C160" s="79"/>
      <c r="D160" s="74"/>
      <c r="E160" s="74"/>
      <c r="F160" s="75"/>
      <c r="G160" s="76"/>
      <c r="H160" s="74"/>
      <c r="I160" s="74"/>
      <c r="J160" s="78"/>
      <c r="K160" s="76"/>
      <c r="M160" s="76"/>
      <c r="N160" s="74"/>
      <c r="O160" s="74"/>
      <c r="P160" s="74"/>
      <c r="Q160" s="75"/>
      <c r="R160" s="75"/>
      <c r="T160" s="7" t="str">
        <f t="shared" si="24"/>
        <v/>
      </c>
      <c r="U160" s="10" t="str">
        <f t="shared" si="25"/>
        <v xml:space="preserve">
</v>
      </c>
      <c r="V160" s="191">
        <f t="shared" si="29"/>
        <v>0.16</v>
      </c>
      <c r="W160" s="35">
        <f t="shared" si="26"/>
        <v>1</v>
      </c>
      <c r="X160" s="35" t="e">
        <f>(VLOOKUP(B160,コード表!$A$2:$B$32,2,FALSE)*100+DAY(K160))</f>
        <v>#N/A</v>
      </c>
      <c r="Y160" s="38" t="str">
        <f t="shared" si="27"/>
        <v/>
      </c>
      <c r="Z160" s="18" t="e">
        <f>(IF(Q160=9,0,100)+VLOOKUP(B160,コード表!$A$2:$B$32,2,FALSE))</f>
        <v>#N/A</v>
      </c>
      <c r="AA160" s="18" t="e">
        <f>(IF(R160=9,0,100)+VLOOKUP(B160,コード表!$A$2:$B$32,2,FALSE))</f>
        <v>#N/A</v>
      </c>
      <c r="AB160" s="18" t="e">
        <f>(IF(Q160=9,900,0)+VLOOKUP(B160,コード表!$A$2:$B$32,2,FALSE))</f>
        <v>#N/A</v>
      </c>
      <c r="AC160" s="18" t="e">
        <f>(IF(R160=9,900,0)+VLOOKUP(B160,コード表!$A$2:$B$32,2,FALSE))</f>
        <v>#N/A</v>
      </c>
      <c r="AD160" s="18" t="e">
        <f>(IF(OR(Q160=9,R160=9),90000,0)+(VLOOKUP(B160,コード表!$A$2:$B$32,2,FALSE))*100+DAY(M160))</f>
        <v>#N/A</v>
      </c>
      <c r="AE160" s="18">
        <f>COUNTIF(AD$1:AD160,AD160)</f>
        <v>159</v>
      </c>
      <c r="AF160" s="18">
        <f>COUNTIF(AA$1:AA160,AA160)</f>
        <v>159</v>
      </c>
      <c r="AG160" s="18" t="e">
        <f t="shared" si="28"/>
        <v>#N/A</v>
      </c>
      <c r="AH160" s="18">
        <f>COUNTIF(AG$1:AG160,AG160)</f>
        <v>159</v>
      </c>
    </row>
    <row r="161" spans="1:34" ht="27">
      <c r="A161" s="18">
        <v>160</v>
      </c>
      <c r="B161" s="74"/>
      <c r="C161" s="79"/>
      <c r="D161" s="74"/>
      <c r="E161" s="74"/>
      <c r="F161" s="75"/>
      <c r="G161" s="76"/>
      <c r="H161" s="74"/>
      <c r="I161" s="74"/>
      <c r="J161" s="78"/>
      <c r="K161" s="76"/>
      <c r="M161" s="76"/>
      <c r="N161" s="74"/>
      <c r="O161" s="74"/>
      <c r="P161" s="74"/>
      <c r="Q161" s="75"/>
      <c r="R161" s="75"/>
      <c r="T161" s="7" t="str">
        <f t="shared" si="24"/>
        <v/>
      </c>
      <c r="U161" s="10" t="str">
        <f t="shared" si="25"/>
        <v xml:space="preserve">
</v>
      </c>
      <c r="V161" s="191">
        <f t="shared" si="29"/>
        <v>0.161</v>
      </c>
      <c r="W161" s="35">
        <f t="shared" si="26"/>
        <v>1</v>
      </c>
      <c r="X161" s="35" t="e">
        <f>(VLOOKUP(B161,コード表!$A$2:$B$32,2,FALSE)*100+DAY(K161))</f>
        <v>#N/A</v>
      </c>
      <c r="Y161" s="38" t="str">
        <f t="shared" si="27"/>
        <v/>
      </c>
      <c r="Z161" s="18" t="e">
        <f>(IF(Q161=9,0,100)+VLOOKUP(B161,コード表!$A$2:$B$32,2,FALSE))</f>
        <v>#N/A</v>
      </c>
      <c r="AA161" s="18" t="e">
        <f>(IF(R161=9,0,100)+VLOOKUP(B161,コード表!$A$2:$B$32,2,FALSE))</f>
        <v>#N/A</v>
      </c>
      <c r="AB161" s="18" t="e">
        <f>(IF(Q161=9,900,0)+VLOOKUP(B161,コード表!$A$2:$B$32,2,FALSE))</f>
        <v>#N/A</v>
      </c>
      <c r="AC161" s="18" t="e">
        <f>(IF(R161=9,900,0)+VLOOKUP(B161,コード表!$A$2:$B$32,2,FALSE))</f>
        <v>#N/A</v>
      </c>
      <c r="AD161" s="18" t="e">
        <f>(IF(OR(Q161=9,R161=9),90000,0)+(VLOOKUP(B161,コード表!$A$2:$B$32,2,FALSE))*100+DAY(M161))</f>
        <v>#N/A</v>
      </c>
      <c r="AE161" s="18">
        <f>COUNTIF(AD$1:AD161,AD161)</f>
        <v>160</v>
      </c>
      <c r="AF161" s="18">
        <f>COUNTIF(AA$1:AA161,AA161)</f>
        <v>160</v>
      </c>
      <c r="AG161" s="18" t="e">
        <f t="shared" si="28"/>
        <v>#N/A</v>
      </c>
      <c r="AH161" s="18">
        <f>COUNTIF(AG$1:AG161,AG161)</f>
        <v>160</v>
      </c>
    </row>
  </sheetData>
  <sheetProtection selectLockedCells="1"/>
  <autoFilter ref="A1:AH161">
    <sortState ref="A2:AH161">
      <sortCondition ref="S1:S161"/>
    </sortState>
  </autoFilter>
  <phoneticPr fontId="1"/>
  <dataValidations count="1">
    <dataValidation type="list" allowBlank="1" showInputMessage="1" showErrorMessage="1" sqref="L2:L161">
      <formula1>$M$3</formula1>
    </dataValidation>
  </dataValidations>
  <pageMargins left="0.70866141732283472" right="0.70866141732283472" top="0.74803149606299213" bottom="0.74803149606299213" header="0.31496062992125984" footer="0.31496062992125984"/>
  <pageSetup paperSize="9" scale="45" fitToHeight="0" orientation="landscape" r:id="rId1"/>
  <rowBreaks count="1" manualBreakCount="1">
    <brk id="43" max="17" man="1"/>
  </rowBreaks>
  <extLst>
    <ext xmlns:x14="http://schemas.microsoft.com/office/spreadsheetml/2009/9/main" uri="{CCE6A557-97BC-4b89-ADB6-D9C93CAAB3DF}">
      <x14:dataValidations xmlns:xm="http://schemas.microsoft.com/office/excel/2006/main" count="7">
        <x14:dataValidation type="list" allowBlank="1" showInputMessage="1" showErrorMessage="1">
          <x14:formula1>
            <xm:f>コード表!$N$3</xm:f>
          </x14:formula1>
          <xm:sqref>H2:H161</xm:sqref>
        </x14:dataValidation>
        <x14:dataValidation type="list" allowBlank="1" showInputMessage="1" showErrorMessage="1">
          <x14:formula1>
            <xm:f>コード表!$J$3:$J$4</xm:f>
          </x14:formula1>
          <xm:sqref>N2:N161</xm:sqref>
        </x14:dataValidation>
        <x14:dataValidation type="list" allowBlank="1" showInputMessage="1" showErrorMessage="1">
          <x14:formula1>
            <xm:f>基本項目!$D$20:$D$27</xm:f>
          </x14:formula1>
          <xm:sqref>O2:P161</xm:sqref>
        </x14:dataValidation>
        <x14:dataValidation type="list" allowBlank="1" showInputMessage="1" showErrorMessage="1">
          <x14:formula1>
            <xm:f>コード表!$H$3:$H$4</xm:f>
          </x14:formula1>
          <xm:sqref>F2:F161</xm:sqref>
        </x14:dataValidation>
        <x14:dataValidation type="list" allowBlank="1" showInputMessage="1" showErrorMessage="1">
          <x14:formula1>
            <xm:f>コード表!$V$3:$V$4</xm:f>
          </x14:formula1>
          <xm:sqref>Q2:R161</xm:sqref>
        </x14:dataValidation>
        <x14:dataValidation type="list" allowBlank="1" showInputMessage="1" showErrorMessage="1">
          <x14:formula1>
            <xm:f>コード表!$P$3</xm:f>
          </x14:formula1>
          <xm:sqref>I2:I161</xm:sqref>
        </x14:dataValidation>
        <x14:dataValidation type="list" allowBlank="1" showInputMessage="1" showErrorMessage="1">
          <x14:formula1>
            <xm:f>コード表!$A$3:$A$32</xm:f>
          </x14:formula1>
          <xm:sqref>B2:B161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H41"/>
  <sheetViews>
    <sheetView view="pageBreakPreview" zoomScale="87" zoomScaleNormal="50" zoomScaleSheetLayoutView="87" workbookViewId="0">
      <selection activeCell="S5" sqref="S5"/>
    </sheetView>
  </sheetViews>
  <sheetFormatPr defaultRowHeight="13.5"/>
  <cols>
    <col min="1" max="1" width="1.875" style="552" customWidth="1"/>
    <col min="2" max="10" width="3.375" style="552" customWidth="1"/>
    <col min="11" max="11" width="12.125" style="552" customWidth="1"/>
    <col min="12" max="21" width="3.25" style="552" customWidth="1"/>
    <col min="22" max="22" width="5.625" style="552" customWidth="1"/>
    <col min="23" max="32" width="3.25" style="552" customWidth="1"/>
    <col min="33" max="33" width="2" style="552" customWidth="1"/>
    <col min="34" max="16384" width="9" style="552"/>
  </cols>
  <sheetData>
    <row r="1" spans="1:34" ht="33.75" customHeight="1">
      <c r="A1" s="551" t="s">
        <v>73</v>
      </c>
      <c r="B1" s="551"/>
      <c r="C1" s="551"/>
      <c r="D1" s="551"/>
      <c r="E1" s="551"/>
      <c r="F1" s="551"/>
      <c r="G1" s="551"/>
      <c r="H1" s="551"/>
      <c r="I1" s="551"/>
      <c r="J1" s="551"/>
      <c r="K1" s="551"/>
      <c r="L1" s="551"/>
      <c r="M1" s="551"/>
      <c r="N1" s="551"/>
      <c r="O1" s="551"/>
      <c r="P1" s="551"/>
      <c r="Q1" s="551"/>
      <c r="R1" s="551"/>
      <c r="S1" s="551"/>
      <c r="T1" s="551"/>
      <c r="U1" s="551"/>
      <c r="V1" s="551"/>
      <c r="W1" s="551"/>
      <c r="X1" s="551"/>
      <c r="Y1" s="551"/>
      <c r="Z1" s="551"/>
      <c r="AA1" s="551"/>
      <c r="AB1" s="551"/>
      <c r="AC1" s="551"/>
      <c r="AD1" s="551"/>
      <c r="AE1" s="551"/>
      <c r="AF1" s="551"/>
      <c r="AG1" s="551"/>
    </row>
    <row r="2" spans="1:34" ht="19.5" customHeight="1">
      <c r="A2" s="553"/>
      <c r="B2" s="553"/>
      <c r="C2" s="553"/>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C2" s="553"/>
      <c r="AD2" s="553"/>
      <c r="AE2" s="553"/>
      <c r="AF2" s="553"/>
      <c r="AG2" s="553"/>
    </row>
    <row r="3" spans="1:34" ht="38.25" customHeight="1">
      <c r="A3" s="553"/>
      <c r="B3" s="553"/>
      <c r="C3" s="553"/>
      <c r="D3" s="553"/>
      <c r="E3" s="553"/>
      <c r="F3" s="553"/>
      <c r="G3" s="553"/>
      <c r="H3" s="553"/>
      <c r="I3" s="553"/>
      <c r="J3" s="553"/>
      <c r="K3" s="553"/>
      <c r="L3" s="553"/>
      <c r="M3" s="553"/>
      <c r="N3" s="553"/>
      <c r="O3" s="553"/>
      <c r="P3" s="553"/>
      <c r="Q3" s="553"/>
      <c r="R3" s="553"/>
      <c r="S3" s="553"/>
      <c r="T3" s="553"/>
      <c r="U3" s="553"/>
      <c r="V3" s="553"/>
      <c r="W3" s="553"/>
      <c r="X3" s="553"/>
      <c r="Y3" s="553"/>
      <c r="Z3" s="553"/>
      <c r="AA3" s="553"/>
      <c r="AB3" s="553"/>
      <c r="AC3" s="553"/>
      <c r="AD3" s="553"/>
      <c r="AE3" s="553"/>
      <c r="AF3" s="553"/>
      <c r="AG3" s="553"/>
    </row>
    <row r="4" spans="1:34" ht="41.25" customHeight="1">
      <c r="A4" s="553"/>
      <c r="B4" s="554" t="s">
        <v>177</v>
      </c>
      <c r="C4" s="554"/>
      <c r="D4" s="554"/>
      <c r="E4" s="554"/>
      <c r="F4" s="554"/>
      <c r="G4" s="554"/>
      <c r="H4" s="554"/>
      <c r="I4" s="554"/>
      <c r="J4" s="554"/>
      <c r="K4" s="553"/>
      <c r="L4" s="554" t="s">
        <v>176</v>
      </c>
      <c r="M4" s="554"/>
      <c r="N4" s="554"/>
      <c r="O4" s="554"/>
      <c r="P4" s="554"/>
      <c r="Q4" s="555" t="str">
        <f>CONCATENATE(基本項目!D10,"　",基本項目!D11)</f>
        <v>　</v>
      </c>
      <c r="R4" s="555"/>
      <c r="S4" s="555"/>
      <c r="T4" s="555"/>
      <c r="U4" s="555"/>
      <c r="V4" s="555"/>
      <c r="W4" s="555"/>
      <c r="X4" s="555"/>
      <c r="Y4" s="555"/>
      <c r="Z4" s="555"/>
      <c r="AA4" s="555"/>
      <c r="AB4" s="555"/>
      <c r="AC4" s="555"/>
      <c r="AD4" s="555"/>
      <c r="AE4" s="555"/>
      <c r="AF4" s="555"/>
      <c r="AG4" s="553"/>
    </row>
    <row r="5" spans="1:34" ht="10.5" customHeight="1">
      <c r="A5" s="553"/>
      <c r="B5" s="553"/>
      <c r="C5" s="553"/>
      <c r="D5" s="553"/>
      <c r="E5" s="553"/>
      <c r="F5" s="553"/>
      <c r="G5" s="553"/>
      <c r="H5" s="553"/>
      <c r="I5" s="553"/>
      <c r="J5" s="553"/>
      <c r="K5" s="553"/>
      <c r="L5" s="556"/>
      <c r="M5" s="556"/>
      <c r="N5" s="556"/>
      <c r="O5" s="556"/>
      <c r="P5" s="556"/>
      <c r="Q5" s="556"/>
      <c r="R5" s="556"/>
      <c r="S5" s="556"/>
      <c r="T5" s="556"/>
      <c r="U5" s="556"/>
      <c r="V5" s="556"/>
      <c r="W5" s="556"/>
      <c r="X5" s="556"/>
      <c r="Y5" s="556"/>
      <c r="Z5" s="556"/>
      <c r="AA5" s="556"/>
      <c r="AB5" s="556"/>
      <c r="AC5" s="556"/>
      <c r="AD5" s="556"/>
      <c r="AE5" s="556"/>
      <c r="AF5" s="556"/>
      <c r="AG5" s="553"/>
    </row>
    <row r="6" spans="1:34" ht="19.5" customHeight="1">
      <c r="A6" s="553"/>
      <c r="B6" s="553"/>
      <c r="C6" s="553"/>
      <c r="D6" s="553"/>
      <c r="E6" s="553"/>
      <c r="F6" s="553"/>
      <c r="G6" s="553"/>
      <c r="H6" s="553"/>
      <c r="I6" s="553"/>
      <c r="J6" s="553"/>
      <c r="K6" s="553"/>
      <c r="L6" s="557" t="s">
        <v>178</v>
      </c>
      <c r="M6" s="557"/>
      <c r="N6" s="557"/>
      <c r="O6" s="557"/>
      <c r="P6" s="557"/>
      <c r="Q6" s="558">
        <f>基本項目!D12</f>
        <v>0</v>
      </c>
      <c r="R6" s="558"/>
      <c r="S6" s="558"/>
      <c r="T6" s="558"/>
      <c r="U6" s="558"/>
      <c r="V6" s="558"/>
      <c r="W6" s="558"/>
      <c r="X6" s="558"/>
      <c r="Y6" s="558"/>
      <c r="Z6" s="558"/>
      <c r="AA6" s="559"/>
      <c r="AB6" s="560"/>
      <c r="AC6" s="557" t="s">
        <v>179</v>
      </c>
      <c r="AD6" s="560"/>
      <c r="AE6" s="560"/>
      <c r="AG6" s="553"/>
    </row>
    <row r="7" spans="1:34" ht="19.5" customHeight="1">
      <c r="A7" s="553"/>
      <c r="B7" s="553"/>
      <c r="C7" s="553"/>
      <c r="D7" s="553"/>
      <c r="E7" s="553"/>
      <c r="F7" s="553"/>
      <c r="G7" s="553"/>
      <c r="H7" s="553"/>
      <c r="I7" s="553"/>
      <c r="J7" s="553"/>
      <c r="K7" s="553"/>
      <c r="L7" s="553"/>
      <c r="M7" s="553"/>
      <c r="N7" s="553"/>
      <c r="O7" s="553"/>
      <c r="P7" s="553"/>
      <c r="Q7" s="553"/>
      <c r="R7" s="553"/>
      <c r="S7" s="553"/>
      <c r="T7" s="553"/>
      <c r="U7" s="553"/>
      <c r="V7" s="553"/>
      <c r="W7" s="553"/>
      <c r="X7" s="553"/>
      <c r="Y7" s="553"/>
      <c r="Z7" s="553"/>
      <c r="AA7" s="553"/>
      <c r="AB7" s="553"/>
      <c r="AC7" s="553"/>
      <c r="AD7" s="553"/>
      <c r="AE7" s="553"/>
      <c r="AF7" s="553"/>
      <c r="AG7" s="553"/>
    </row>
    <row r="8" spans="1:34" ht="6" customHeight="1">
      <c r="A8" s="553"/>
      <c r="B8" s="553"/>
      <c r="C8" s="557"/>
      <c r="D8" s="561"/>
      <c r="E8" s="561"/>
      <c r="F8" s="557"/>
      <c r="H8" s="562" t="s">
        <v>290</v>
      </c>
      <c r="I8" s="562"/>
      <c r="J8" s="562"/>
      <c r="K8" s="562"/>
      <c r="L8" s="563"/>
      <c r="M8" s="564"/>
      <c r="N8" s="564"/>
      <c r="O8" s="564"/>
      <c r="P8" s="564"/>
      <c r="Q8" s="564"/>
      <c r="R8" s="564"/>
      <c r="S8" s="564"/>
      <c r="T8" s="564"/>
      <c r="U8" s="564"/>
      <c r="V8" s="564"/>
      <c r="W8" s="564"/>
      <c r="X8" s="564"/>
      <c r="Y8" s="564"/>
      <c r="Z8" s="564"/>
      <c r="AA8" s="564"/>
      <c r="AB8" s="557"/>
      <c r="AC8" s="557"/>
      <c r="AD8" s="557"/>
    </row>
    <row r="9" spans="1:34" ht="14.25" customHeight="1">
      <c r="A9" s="553"/>
      <c r="C9" s="565" t="s">
        <v>291</v>
      </c>
      <c r="D9" s="565"/>
      <c r="E9" s="565"/>
      <c r="F9" s="565"/>
      <c r="G9" s="565"/>
      <c r="H9" s="562"/>
      <c r="I9" s="562"/>
      <c r="J9" s="562"/>
      <c r="K9" s="562"/>
      <c r="L9" s="566" t="s">
        <v>267</v>
      </c>
      <c r="M9" s="566"/>
      <c r="N9" s="566"/>
      <c r="O9" s="566"/>
      <c r="P9" s="567" t="s">
        <v>269</v>
      </c>
      <c r="Q9" s="567"/>
      <c r="R9" s="567"/>
      <c r="S9" s="567"/>
      <c r="T9" s="567"/>
      <c r="U9" s="567"/>
      <c r="V9" s="567"/>
      <c r="W9" s="567"/>
      <c r="X9" s="567"/>
      <c r="Y9" s="567"/>
      <c r="Z9" s="567"/>
      <c r="AA9" s="567"/>
      <c r="AB9" s="567"/>
      <c r="AC9" s="567"/>
      <c r="AD9" s="567"/>
      <c r="AE9" s="567"/>
      <c r="AF9" s="567"/>
    </row>
    <row r="10" spans="1:34" ht="14.25" customHeight="1">
      <c r="A10" s="553"/>
      <c r="B10" s="568"/>
      <c r="C10" s="565"/>
      <c r="D10" s="565"/>
      <c r="E10" s="565"/>
      <c r="F10" s="565"/>
      <c r="G10" s="565"/>
      <c r="H10" s="562" t="s">
        <v>271</v>
      </c>
      <c r="I10" s="562"/>
      <c r="J10" s="562"/>
      <c r="K10" s="562"/>
      <c r="L10" s="566"/>
      <c r="M10" s="566"/>
      <c r="N10" s="566"/>
      <c r="O10" s="566"/>
      <c r="P10" s="567"/>
      <c r="Q10" s="567"/>
      <c r="R10" s="567"/>
      <c r="S10" s="567"/>
      <c r="T10" s="567"/>
      <c r="U10" s="567"/>
      <c r="V10" s="567"/>
      <c r="W10" s="567"/>
      <c r="X10" s="567"/>
      <c r="Y10" s="567"/>
      <c r="Z10" s="567"/>
      <c r="AA10" s="567"/>
      <c r="AB10" s="567"/>
      <c r="AC10" s="567"/>
      <c r="AD10" s="567"/>
      <c r="AE10" s="567"/>
      <c r="AF10" s="567"/>
    </row>
    <row r="11" spans="1:34" ht="5.25" customHeight="1">
      <c r="A11" s="553"/>
      <c r="B11" s="553"/>
      <c r="C11" s="557"/>
      <c r="D11" s="561"/>
      <c r="E11" s="561"/>
      <c r="F11" s="557"/>
      <c r="G11" s="554"/>
      <c r="H11" s="562"/>
      <c r="I11" s="562"/>
      <c r="J11" s="562"/>
      <c r="K11" s="562"/>
      <c r="L11" s="563"/>
      <c r="M11" s="569"/>
      <c r="N11" s="569"/>
      <c r="O11" s="569"/>
      <c r="P11" s="569"/>
      <c r="Q11" s="569"/>
      <c r="R11" s="569"/>
      <c r="S11" s="569"/>
      <c r="T11" s="569"/>
      <c r="U11" s="569"/>
      <c r="V11" s="569"/>
      <c r="W11" s="569"/>
      <c r="X11" s="569"/>
      <c r="Y11" s="569"/>
      <c r="Z11" s="569"/>
      <c r="AA11" s="569"/>
      <c r="AB11" s="569"/>
      <c r="AC11" s="569"/>
      <c r="AD11" s="569"/>
      <c r="AE11" s="569"/>
      <c r="AF11" s="569"/>
    </row>
    <row r="12" spans="1:34" ht="6" customHeight="1">
      <c r="A12" s="553"/>
      <c r="B12" s="553"/>
      <c r="C12" s="553"/>
      <c r="D12" s="553"/>
      <c r="E12" s="553"/>
      <c r="F12" s="553"/>
      <c r="G12" s="553"/>
      <c r="H12" s="553"/>
      <c r="I12" s="553"/>
      <c r="J12" s="553"/>
      <c r="K12" s="553"/>
      <c r="L12" s="553"/>
      <c r="M12" s="553"/>
      <c r="N12" s="553"/>
      <c r="O12" s="553"/>
      <c r="P12" s="553"/>
      <c r="Q12" s="553"/>
      <c r="R12" s="553"/>
      <c r="S12" s="553"/>
      <c r="T12" s="553"/>
      <c r="U12" s="553"/>
      <c r="V12" s="553"/>
      <c r="W12" s="553"/>
      <c r="X12" s="553"/>
      <c r="Y12" s="553"/>
      <c r="Z12" s="553"/>
      <c r="AA12" s="553"/>
      <c r="AB12" s="553"/>
      <c r="AC12" s="553"/>
      <c r="AD12" s="553"/>
      <c r="AE12" s="553"/>
      <c r="AF12" s="553"/>
      <c r="AG12" s="553"/>
    </row>
    <row r="13" spans="1:34" ht="26.25" customHeight="1">
      <c r="A13" s="553"/>
      <c r="B13" s="570" t="s">
        <v>270</v>
      </c>
      <c r="C13" s="570"/>
      <c r="D13" s="570"/>
      <c r="E13" s="570"/>
      <c r="F13" s="570"/>
      <c r="G13" s="570"/>
      <c r="H13" s="570"/>
      <c r="I13" s="570"/>
      <c r="J13" s="570"/>
      <c r="K13" s="570"/>
      <c r="L13" s="570"/>
      <c r="M13" s="570"/>
      <c r="N13" s="570"/>
      <c r="O13" s="570"/>
      <c r="P13" s="570"/>
      <c r="Q13" s="570"/>
      <c r="R13" s="570"/>
      <c r="S13" s="570"/>
      <c r="T13" s="570"/>
      <c r="U13" s="570"/>
      <c r="V13" s="570"/>
      <c r="W13" s="570"/>
      <c r="X13" s="570"/>
      <c r="Y13" s="570"/>
      <c r="Z13" s="570"/>
      <c r="AA13" s="570"/>
      <c r="AB13" s="570"/>
      <c r="AC13" s="570"/>
      <c r="AD13" s="570"/>
      <c r="AE13" s="570"/>
      <c r="AF13" s="570"/>
      <c r="AG13" s="553"/>
    </row>
    <row r="14" spans="1:34" ht="36.75" customHeight="1" thickBot="1">
      <c r="A14" s="553"/>
      <c r="B14" s="553"/>
      <c r="C14" s="553"/>
      <c r="D14" s="553"/>
      <c r="E14" s="553"/>
      <c r="F14" s="553"/>
      <c r="G14" s="553"/>
      <c r="H14" s="553"/>
      <c r="I14" s="553"/>
      <c r="J14" s="553"/>
      <c r="K14" s="553"/>
      <c r="L14" s="553"/>
      <c r="M14" s="553"/>
      <c r="N14" s="553"/>
      <c r="O14" s="553"/>
      <c r="P14" s="553"/>
      <c r="Q14" s="553"/>
      <c r="R14" s="553"/>
      <c r="S14" s="553"/>
      <c r="T14" s="553"/>
      <c r="U14" s="553"/>
      <c r="V14" s="553"/>
      <c r="W14" s="553"/>
      <c r="X14" s="553"/>
      <c r="Y14" s="553"/>
      <c r="Z14" s="553"/>
      <c r="AA14" s="553"/>
      <c r="AB14" s="553"/>
      <c r="AC14" s="553"/>
      <c r="AD14" s="553"/>
      <c r="AE14" s="553"/>
      <c r="AF14" s="553"/>
      <c r="AG14" s="553"/>
    </row>
    <row r="15" spans="1:34" ht="60" customHeight="1">
      <c r="A15" s="553"/>
      <c r="B15" s="571" t="s">
        <v>74</v>
      </c>
      <c r="C15" s="572"/>
      <c r="D15" s="572"/>
      <c r="E15" s="572"/>
      <c r="F15" s="572"/>
      <c r="G15" s="572"/>
      <c r="H15" s="572"/>
      <c r="I15" s="572"/>
      <c r="J15" s="572"/>
      <c r="K15" s="573"/>
      <c r="L15" s="522" t="s">
        <v>229</v>
      </c>
      <c r="M15" s="522"/>
      <c r="N15" s="522"/>
      <c r="O15" s="522"/>
      <c r="P15" s="522"/>
      <c r="Q15" s="522"/>
      <c r="R15" s="522"/>
      <c r="S15" s="522"/>
      <c r="T15" s="522"/>
      <c r="U15" s="522"/>
      <c r="V15" s="522"/>
      <c r="W15" s="522"/>
      <c r="X15" s="522"/>
      <c r="Y15" s="522"/>
      <c r="Z15" s="522"/>
      <c r="AA15" s="522"/>
      <c r="AB15" s="522"/>
      <c r="AC15" s="523"/>
      <c r="AD15" s="523"/>
      <c r="AE15" s="523"/>
      <c r="AF15" s="524"/>
      <c r="AG15" s="553"/>
      <c r="AH15" s="574" t="s">
        <v>253</v>
      </c>
    </row>
    <row r="16" spans="1:34" ht="102.75" customHeight="1">
      <c r="A16" s="553"/>
      <c r="B16" s="575" t="s">
        <v>75</v>
      </c>
      <c r="C16" s="576"/>
      <c r="D16" s="576"/>
      <c r="E16" s="576"/>
      <c r="F16" s="576"/>
      <c r="G16" s="576"/>
      <c r="H16" s="576"/>
      <c r="I16" s="576"/>
      <c r="J16" s="576"/>
      <c r="K16" s="577"/>
      <c r="L16" s="525"/>
      <c r="M16" s="525"/>
      <c r="N16" s="525"/>
      <c r="O16" s="525"/>
      <c r="P16" s="525"/>
      <c r="Q16" s="525"/>
      <c r="R16" s="525"/>
      <c r="S16" s="525"/>
      <c r="T16" s="525"/>
      <c r="U16" s="525"/>
      <c r="V16" s="525"/>
      <c r="W16" s="525"/>
      <c r="X16" s="525"/>
      <c r="Y16" s="525"/>
      <c r="Z16" s="525"/>
      <c r="AA16" s="525"/>
      <c r="AB16" s="525"/>
      <c r="AC16" s="526"/>
      <c r="AD16" s="526"/>
      <c r="AE16" s="526"/>
      <c r="AF16" s="527"/>
      <c r="AG16" s="553"/>
    </row>
    <row r="17" spans="1:33" ht="36.75" customHeight="1">
      <c r="A17" s="553"/>
      <c r="B17" s="578" t="s">
        <v>76</v>
      </c>
      <c r="C17" s="579"/>
      <c r="D17" s="579"/>
      <c r="E17" s="579"/>
      <c r="F17" s="579"/>
      <c r="G17" s="579"/>
      <c r="H17" s="579"/>
      <c r="I17" s="579"/>
      <c r="J17" s="579"/>
      <c r="K17" s="580"/>
      <c r="L17" s="528"/>
      <c r="M17" s="528"/>
      <c r="N17" s="528"/>
      <c r="O17" s="528"/>
      <c r="P17" s="528"/>
      <c r="Q17" s="528"/>
      <c r="R17" s="528"/>
      <c r="S17" s="528"/>
      <c r="T17" s="528"/>
      <c r="U17" s="528"/>
      <c r="V17" s="528"/>
      <c r="W17" s="528"/>
      <c r="X17" s="528"/>
      <c r="Y17" s="528"/>
      <c r="Z17" s="528"/>
      <c r="AA17" s="528"/>
      <c r="AB17" s="528"/>
      <c r="AC17" s="529"/>
      <c r="AD17" s="529"/>
      <c r="AE17" s="529"/>
      <c r="AF17" s="530"/>
      <c r="AG17" s="553"/>
    </row>
    <row r="18" spans="1:33" ht="75" customHeight="1">
      <c r="A18" s="553"/>
      <c r="B18" s="581" t="s">
        <v>65</v>
      </c>
      <c r="C18" s="582"/>
      <c r="D18" s="582"/>
      <c r="E18" s="582"/>
      <c r="F18" s="582"/>
      <c r="G18" s="582"/>
      <c r="H18" s="582"/>
      <c r="I18" s="582"/>
      <c r="J18" s="582"/>
      <c r="K18" s="583"/>
      <c r="L18" s="531"/>
      <c r="M18" s="531"/>
      <c r="N18" s="531"/>
      <c r="O18" s="531"/>
      <c r="P18" s="531"/>
      <c r="Q18" s="531"/>
      <c r="R18" s="531"/>
      <c r="S18" s="531"/>
      <c r="T18" s="531"/>
      <c r="U18" s="531"/>
      <c r="V18" s="531"/>
      <c r="W18" s="531"/>
      <c r="X18" s="531"/>
      <c r="Y18" s="531"/>
      <c r="Z18" s="531"/>
      <c r="AA18" s="531"/>
      <c r="AB18" s="531"/>
      <c r="AC18" s="532"/>
      <c r="AD18" s="532"/>
      <c r="AE18" s="532"/>
      <c r="AF18" s="533"/>
      <c r="AG18" s="553"/>
    </row>
    <row r="19" spans="1:33" ht="60" customHeight="1">
      <c r="A19" s="553"/>
      <c r="B19" s="584" t="s">
        <v>77</v>
      </c>
      <c r="C19" s="585"/>
      <c r="D19" s="585"/>
      <c r="E19" s="585"/>
      <c r="F19" s="585"/>
      <c r="G19" s="585"/>
      <c r="H19" s="585"/>
      <c r="I19" s="585"/>
      <c r="J19" s="585"/>
      <c r="K19" s="577"/>
      <c r="L19" s="534" t="s">
        <v>180</v>
      </c>
      <c r="M19" s="535"/>
      <c r="N19" s="535"/>
      <c r="O19" s="535"/>
      <c r="P19" s="535"/>
      <c r="Q19" s="536"/>
      <c r="R19" s="536" t="s">
        <v>181</v>
      </c>
      <c r="S19" s="536"/>
      <c r="T19" s="536"/>
      <c r="U19" s="536"/>
      <c r="V19" s="536"/>
      <c r="W19" s="536"/>
      <c r="X19" s="536"/>
      <c r="Y19" s="536"/>
      <c r="Z19" s="536"/>
      <c r="AA19" s="536"/>
      <c r="AB19" s="536"/>
      <c r="AC19" s="536"/>
      <c r="AD19" s="536"/>
      <c r="AE19" s="536"/>
      <c r="AF19" s="537"/>
      <c r="AG19" s="553"/>
    </row>
    <row r="20" spans="1:33" ht="9" customHeight="1">
      <c r="A20" s="553"/>
      <c r="B20" s="586" t="s">
        <v>78</v>
      </c>
      <c r="C20" s="587"/>
      <c r="D20" s="587"/>
      <c r="E20" s="587"/>
      <c r="F20" s="587"/>
      <c r="G20" s="587"/>
      <c r="H20" s="587"/>
      <c r="I20" s="587"/>
      <c r="J20" s="587"/>
      <c r="K20" s="579"/>
      <c r="L20" s="538"/>
      <c r="M20" s="539"/>
      <c r="N20" s="539"/>
      <c r="O20" s="539"/>
      <c r="P20" s="539"/>
      <c r="Q20" s="540" t="s">
        <v>290</v>
      </c>
      <c r="R20" s="540"/>
      <c r="S20" s="540"/>
      <c r="T20" s="540"/>
      <c r="U20" s="540"/>
      <c r="V20" s="540"/>
      <c r="W20" s="539"/>
      <c r="X20" s="539"/>
      <c r="Y20" s="539"/>
      <c r="Z20" s="539"/>
      <c r="AA20" s="539"/>
      <c r="AB20" s="539"/>
      <c r="AC20" s="539"/>
      <c r="AD20" s="539"/>
      <c r="AE20" s="539"/>
      <c r="AF20" s="541"/>
      <c r="AG20" s="553"/>
    </row>
    <row r="21" spans="1:33" ht="14.25" customHeight="1">
      <c r="A21" s="553"/>
      <c r="B21" s="588"/>
      <c r="C21" s="589"/>
      <c r="D21" s="589"/>
      <c r="E21" s="589"/>
      <c r="F21" s="589"/>
      <c r="G21" s="589"/>
      <c r="H21" s="589"/>
      <c r="I21" s="589"/>
      <c r="J21" s="589"/>
      <c r="K21" s="590"/>
      <c r="L21" s="542"/>
      <c r="M21" s="543"/>
      <c r="N21" s="544" t="s">
        <v>289</v>
      </c>
      <c r="O21" s="544"/>
      <c r="P21" s="544"/>
      <c r="Q21" s="545"/>
      <c r="R21" s="545"/>
      <c r="S21" s="545"/>
      <c r="T21" s="545"/>
      <c r="U21" s="545"/>
      <c r="V21" s="545"/>
      <c r="W21" s="546" t="s">
        <v>267</v>
      </c>
      <c r="X21" s="546"/>
      <c r="Y21" s="546"/>
      <c r="Z21" s="546"/>
      <c r="AA21" s="543"/>
      <c r="AB21" s="543"/>
      <c r="AC21" s="543"/>
      <c r="AD21" s="543"/>
      <c r="AE21" s="543"/>
      <c r="AF21" s="547"/>
      <c r="AG21" s="553"/>
    </row>
    <row r="22" spans="1:33" ht="14.25" customHeight="1">
      <c r="A22" s="553"/>
      <c r="B22" s="588"/>
      <c r="C22" s="589"/>
      <c r="D22" s="589"/>
      <c r="E22" s="589"/>
      <c r="F22" s="589"/>
      <c r="G22" s="589"/>
      <c r="H22" s="589"/>
      <c r="I22" s="589"/>
      <c r="J22" s="589"/>
      <c r="K22" s="590"/>
      <c r="L22" s="542"/>
      <c r="M22" s="543"/>
      <c r="N22" s="544"/>
      <c r="O22" s="544"/>
      <c r="P22" s="544"/>
      <c r="Q22" s="546" t="s">
        <v>271</v>
      </c>
      <c r="R22" s="546"/>
      <c r="S22" s="546"/>
      <c r="T22" s="546"/>
      <c r="U22" s="546"/>
      <c r="V22" s="546"/>
      <c r="W22" s="546"/>
      <c r="X22" s="546"/>
      <c r="Y22" s="546"/>
      <c r="Z22" s="546"/>
      <c r="AA22" s="543"/>
      <c r="AB22" s="543"/>
      <c r="AC22" s="543"/>
      <c r="AD22" s="543"/>
      <c r="AE22" s="543"/>
      <c r="AF22" s="547"/>
      <c r="AG22" s="553"/>
    </row>
    <row r="23" spans="1:33" ht="7.5" customHeight="1">
      <c r="A23" s="553"/>
      <c r="B23" s="588"/>
      <c r="C23" s="589"/>
      <c r="D23" s="589"/>
      <c r="E23" s="589"/>
      <c r="F23" s="589"/>
      <c r="G23" s="589"/>
      <c r="H23" s="589"/>
      <c r="I23" s="589"/>
      <c r="J23" s="589"/>
      <c r="K23" s="590"/>
      <c r="L23" s="542"/>
      <c r="M23" s="543"/>
      <c r="N23" s="543"/>
      <c r="O23" s="543"/>
      <c r="P23" s="543"/>
      <c r="Q23" s="546"/>
      <c r="R23" s="546"/>
      <c r="S23" s="546"/>
      <c r="T23" s="546"/>
      <c r="U23" s="546"/>
      <c r="V23" s="546"/>
      <c r="W23" s="543"/>
      <c r="X23" s="543"/>
      <c r="Y23" s="543"/>
      <c r="Z23" s="543"/>
      <c r="AA23" s="543"/>
      <c r="AB23" s="543"/>
      <c r="AC23" s="543"/>
      <c r="AD23" s="543"/>
      <c r="AE23" s="543"/>
      <c r="AF23" s="547"/>
      <c r="AG23" s="553"/>
    </row>
    <row r="24" spans="1:33" ht="60" customHeight="1" thickBot="1">
      <c r="A24" s="553"/>
      <c r="B24" s="591" t="s">
        <v>79</v>
      </c>
      <c r="C24" s="592"/>
      <c r="D24" s="592"/>
      <c r="E24" s="592"/>
      <c r="F24" s="592"/>
      <c r="G24" s="592"/>
      <c r="H24" s="592"/>
      <c r="I24" s="592"/>
      <c r="J24" s="592"/>
      <c r="K24" s="593"/>
      <c r="L24" s="548"/>
      <c r="M24" s="548"/>
      <c r="N24" s="548"/>
      <c r="O24" s="548"/>
      <c r="P24" s="548"/>
      <c r="Q24" s="548"/>
      <c r="R24" s="548"/>
      <c r="S24" s="548"/>
      <c r="T24" s="548"/>
      <c r="U24" s="548"/>
      <c r="V24" s="548"/>
      <c r="W24" s="548"/>
      <c r="X24" s="548"/>
      <c r="Y24" s="548"/>
      <c r="Z24" s="548"/>
      <c r="AA24" s="548"/>
      <c r="AB24" s="548"/>
      <c r="AC24" s="549"/>
      <c r="AD24" s="549"/>
      <c r="AE24" s="549"/>
      <c r="AF24" s="550"/>
      <c r="AG24" s="553"/>
    </row>
    <row r="25" spans="1:33" ht="19.5" customHeight="1">
      <c r="A25" s="553"/>
      <c r="B25" s="553"/>
      <c r="C25" s="553"/>
      <c r="D25" s="553"/>
      <c r="E25" s="553"/>
      <c r="F25" s="553"/>
      <c r="G25" s="553"/>
      <c r="H25" s="553"/>
      <c r="I25" s="553"/>
      <c r="J25" s="553"/>
      <c r="K25" s="553"/>
      <c r="L25" s="553"/>
      <c r="M25" s="553"/>
      <c r="N25" s="553"/>
      <c r="O25" s="553"/>
      <c r="P25" s="553"/>
      <c r="Q25" s="553"/>
      <c r="R25" s="553"/>
      <c r="S25" s="553"/>
      <c r="T25" s="553"/>
      <c r="U25" s="553"/>
      <c r="V25" s="553"/>
      <c r="W25" s="553"/>
      <c r="X25" s="553"/>
      <c r="Y25" s="553"/>
      <c r="Z25" s="553"/>
      <c r="AA25" s="553"/>
      <c r="AB25" s="553"/>
      <c r="AC25" s="553"/>
      <c r="AD25" s="553"/>
      <c r="AE25" s="553"/>
      <c r="AF25" s="553"/>
      <c r="AG25" s="553"/>
    </row>
    <row r="26" spans="1:33" ht="29.25" customHeight="1">
      <c r="A26" s="553"/>
      <c r="B26" s="557" t="s">
        <v>255</v>
      </c>
      <c r="C26" s="557"/>
      <c r="D26" s="557"/>
      <c r="E26" s="557"/>
      <c r="F26" s="557"/>
      <c r="G26" s="557"/>
      <c r="H26" s="557"/>
      <c r="I26" s="557"/>
      <c r="J26" s="557"/>
      <c r="K26" s="553"/>
      <c r="L26" s="553"/>
      <c r="M26" s="553"/>
      <c r="N26" s="553"/>
      <c r="O26" s="553"/>
      <c r="P26" s="553"/>
      <c r="Q26" s="553"/>
      <c r="R26" s="553"/>
      <c r="S26" s="553"/>
      <c r="T26" s="553"/>
      <c r="U26" s="553"/>
      <c r="V26" s="553"/>
      <c r="W26" s="553"/>
      <c r="X26" s="553"/>
      <c r="Y26" s="553"/>
      <c r="Z26" s="553"/>
      <c r="AA26" s="553"/>
      <c r="AB26" s="553"/>
      <c r="AC26" s="553"/>
      <c r="AD26" s="553"/>
      <c r="AE26" s="553"/>
      <c r="AF26" s="553"/>
      <c r="AG26" s="553"/>
    </row>
    <row r="27" spans="1:33" ht="19.5" customHeight="1">
      <c r="A27" s="553"/>
      <c r="B27" s="553"/>
      <c r="C27" s="553"/>
      <c r="D27" s="553"/>
      <c r="E27" s="553"/>
      <c r="F27" s="553"/>
      <c r="G27" s="553"/>
      <c r="H27" s="553"/>
      <c r="I27" s="553"/>
      <c r="J27" s="553"/>
      <c r="K27" s="553"/>
      <c r="L27" s="553"/>
      <c r="M27" s="553"/>
      <c r="N27" s="553"/>
      <c r="O27" s="553"/>
      <c r="P27" s="553"/>
      <c r="Q27" s="553"/>
      <c r="R27" s="553"/>
      <c r="S27" s="553"/>
      <c r="T27" s="553"/>
      <c r="U27" s="553"/>
      <c r="V27" s="553"/>
      <c r="W27" s="553"/>
      <c r="X27" s="553"/>
      <c r="Y27" s="553"/>
      <c r="Z27" s="553"/>
      <c r="AA27" s="553"/>
      <c r="AB27" s="553"/>
      <c r="AC27" s="553"/>
      <c r="AD27" s="553"/>
      <c r="AE27" s="553"/>
      <c r="AF27" s="553"/>
      <c r="AG27" s="553"/>
    </row>
    <row r="28" spans="1:33" ht="19.5" customHeight="1"/>
    <row r="29" spans="1:33" ht="19.5" customHeight="1"/>
    <row r="30" spans="1:33" ht="19.5" customHeight="1"/>
    <row r="31" spans="1:33" ht="19.5" customHeight="1"/>
    <row r="32" spans="1:33" ht="19.5" customHeight="1"/>
    <row r="33" ht="19.5" customHeight="1"/>
    <row r="34" ht="19.5" customHeight="1"/>
    <row r="35" ht="19.5" customHeight="1"/>
    <row r="36" ht="19.5" customHeight="1"/>
    <row r="37" ht="19.5" customHeight="1"/>
    <row r="38" ht="19.5" customHeight="1"/>
    <row r="39" ht="19.5" customHeight="1"/>
    <row r="40" ht="19.5" customHeight="1"/>
    <row r="41" ht="19.5" customHeight="1"/>
  </sheetData>
  <sheetProtection selectLockedCells="1" selectUnlockedCells="1"/>
  <mergeCells count="26">
    <mergeCell ref="A1:AG1"/>
    <mergeCell ref="Q4:AF4"/>
    <mergeCell ref="B24:K24"/>
    <mergeCell ref="L15:AF15"/>
    <mergeCell ref="L16:AF16"/>
    <mergeCell ref="L17:AF17"/>
    <mergeCell ref="L18:AF18"/>
    <mergeCell ref="L24:AF24"/>
    <mergeCell ref="B15:K15"/>
    <mergeCell ref="B16:K16"/>
    <mergeCell ref="B17:K17"/>
    <mergeCell ref="B18:K18"/>
    <mergeCell ref="B19:K19"/>
    <mergeCell ref="N21:P22"/>
    <mergeCell ref="W21:Z22"/>
    <mergeCell ref="L9:O10"/>
    <mergeCell ref="B20:K23"/>
    <mergeCell ref="Q20:V21"/>
    <mergeCell ref="Q22:V23"/>
    <mergeCell ref="R19:AF19"/>
    <mergeCell ref="C9:G10"/>
    <mergeCell ref="H8:K9"/>
    <mergeCell ref="H10:K11"/>
    <mergeCell ref="L19:Q19"/>
    <mergeCell ref="P9:AF10"/>
    <mergeCell ref="B13:AF13"/>
  </mergeCells>
  <phoneticPr fontId="1"/>
  <pageMargins left="0.55118110236220474" right="0.31496062992125984" top="0.78740157480314965" bottom="0.74803149606299213" header="0.31496062992125984" footer="0.31496062992125984"/>
  <pageSetup paperSize="9" scale="82" fitToHeight="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P56"/>
  <sheetViews>
    <sheetView view="pageBreakPreview" zoomScale="73" zoomScaleNormal="70" zoomScaleSheetLayoutView="73" workbookViewId="0">
      <selection activeCell="O1" sqref="O1:V1"/>
    </sheetView>
  </sheetViews>
  <sheetFormatPr defaultRowHeight="13.5"/>
  <cols>
    <col min="1" max="1" width="1.25" customWidth="1"/>
    <col min="2" max="2" width="2.5" customWidth="1"/>
    <col min="3" max="3" width="3.75" customWidth="1"/>
    <col min="4" max="10" width="3.625" customWidth="1"/>
    <col min="11" max="14" width="3.25" customWidth="1"/>
    <col min="15" max="15" width="3.75" customWidth="1"/>
    <col min="16" max="18" width="3.25" customWidth="1"/>
    <col min="19" max="19" width="3.875" customWidth="1"/>
    <col min="20" max="20" width="7.125" customWidth="1"/>
    <col min="21" max="27" width="3.25" customWidth="1"/>
    <col min="28" max="28" width="13.125" customWidth="1"/>
    <col min="29" max="29" width="1.625" customWidth="1"/>
    <col min="32" max="32" width="11" hidden="1" customWidth="1"/>
    <col min="33" max="33" width="7.25" hidden="1" customWidth="1"/>
    <col min="34" max="34" width="2.125" hidden="1" customWidth="1"/>
    <col min="35" max="36" width="9" hidden="1" customWidth="1"/>
  </cols>
  <sheetData>
    <row r="1" spans="1:42" ht="17.25" customHeight="1" thickBot="1">
      <c r="A1" s="325"/>
      <c r="B1" s="334" t="s">
        <v>80</v>
      </c>
      <c r="C1" s="334"/>
      <c r="D1" s="334"/>
      <c r="E1" s="334"/>
      <c r="F1" s="334"/>
      <c r="G1" s="334"/>
      <c r="H1" s="334"/>
      <c r="I1" s="334"/>
      <c r="J1" s="334"/>
      <c r="K1" s="334"/>
      <c r="L1" s="334"/>
      <c r="M1" s="334"/>
      <c r="N1" s="334"/>
      <c r="O1" s="331"/>
      <c r="P1" s="332"/>
      <c r="Q1" s="332"/>
      <c r="R1" s="332"/>
      <c r="S1" s="332"/>
      <c r="T1" s="332"/>
      <c r="U1" s="332"/>
      <c r="V1" s="332"/>
      <c r="W1" s="103" t="s">
        <v>254</v>
      </c>
      <c r="X1" s="37"/>
      <c r="Y1" s="30"/>
      <c r="Z1" s="30"/>
      <c r="AA1" s="30"/>
      <c r="AB1" s="30"/>
      <c r="AC1" s="30"/>
      <c r="AD1" s="30"/>
      <c r="AE1" s="30"/>
      <c r="AF1" s="30"/>
      <c r="AG1" s="30"/>
      <c r="AH1" s="30"/>
      <c r="AI1" s="30"/>
      <c r="AJ1" s="30"/>
      <c r="AK1" s="30"/>
      <c r="AL1" s="30"/>
      <c r="AM1" s="30"/>
      <c r="AN1" s="30"/>
      <c r="AO1" s="30"/>
      <c r="AP1" s="30"/>
    </row>
    <row r="2" spans="1:42" ht="17.25" customHeight="1" thickBot="1">
      <c r="A2" s="325"/>
      <c r="B2" s="334" t="s">
        <v>87</v>
      </c>
      <c r="C2" s="334"/>
      <c r="D2" s="334"/>
      <c r="E2" s="334"/>
      <c r="F2" s="334"/>
      <c r="G2" s="334"/>
      <c r="H2" s="334"/>
      <c r="I2" s="334"/>
      <c r="J2" s="334"/>
      <c r="K2" s="334"/>
      <c r="L2" s="334"/>
      <c r="M2" s="334"/>
      <c r="N2" s="334"/>
      <c r="O2" s="333"/>
      <c r="P2" s="333"/>
      <c r="Q2" s="333"/>
      <c r="R2" s="333"/>
      <c r="S2" s="333"/>
      <c r="T2" s="333"/>
      <c r="U2" s="333"/>
      <c r="V2" s="333"/>
      <c r="W2" s="128" t="s">
        <v>285</v>
      </c>
      <c r="X2" s="86"/>
      <c r="Y2" s="86"/>
      <c r="Z2" s="86"/>
      <c r="AA2" s="86"/>
      <c r="AB2" s="86"/>
      <c r="AC2" s="86"/>
      <c r="AD2" s="86"/>
      <c r="AE2" s="86"/>
      <c r="AF2" s="86"/>
      <c r="AG2" s="86"/>
      <c r="AH2" s="86"/>
      <c r="AI2" s="86"/>
      <c r="AJ2" s="86"/>
      <c r="AK2" s="86"/>
      <c r="AL2" s="86"/>
      <c r="AM2" s="86"/>
      <c r="AN2" s="86"/>
      <c r="AO2" s="86"/>
      <c r="AP2" s="86"/>
    </row>
    <row r="3" spans="1:42" ht="4.5" customHeight="1">
      <c r="A3" s="30"/>
      <c r="B3" s="30"/>
      <c r="C3" s="30"/>
      <c r="D3" s="30"/>
      <c r="E3" s="30"/>
      <c r="F3" s="30"/>
      <c r="G3" s="30"/>
      <c r="H3" s="30"/>
      <c r="W3" s="86"/>
      <c r="X3" s="86"/>
      <c r="Y3" s="86"/>
      <c r="Z3" s="86"/>
      <c r="AA3" s="86"/>
      <c r="AB3" s="86"/>
      <c r="AC3" s="86"/>
      <c r="AD3" s="86"/>
      <c r="AE3" s="86"/>
      <c r="AF3" s="86"/>
      <c r="AG3" s="86"/>
      <c r="AH3" s="86"/>
      <c r="AI3" s="86"/>
      <c r="AJ3" s="86"/>
      <c r="AK3" s="86"/>
      <c r="AL3" s="86"/>
      <c r="AM3" s="86"/>
      <c r="AN3" s="86"/>
      <c r="AO3" s="86"/>
      <c r="AP3" s="86"/>
    </row>
    <row r="4" spans="1:42" ht="40.5" customHeight="1">
      <c r="A4" s="327" t="s">
        <v>86</v>
      </c>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0"/>
      <c r="AE4" s="30"/>
    </row>
    <row r="5" spans="1:42" ht="16.5" customHeight="1">
      <c r="A5" s="62"/>
      <c r="B5" s="62"/>
      <c r="C5" s="62"/>
      <c r="D5" s="62"/>
      <c r="E5" s="62"/>
      <c r="F5" s="62"/>
      <c r="G5" s="62"/>
      <c r="H5" s="62"/>
      <c r="I5" s="62"/>
      <c r="J5" s="62"/>
      <c r="K5" s="62"/>
      <c r="L5" s="45"/>
      <c r="M5" s="45"/>
      <c r="N5" s="45"/>
      <c r="O5" s="45"/>
      <c r="P5" s="45"/>
      <c r="Q5" s="45"/>
      <c r="R5" s="45"/>
      <c r="S5" s="45"/>
      <c r="T5" s="45"/>
      <c r="U5" s="45"/>
      <c r="V5" s="45"/>
      <c r="W5" s="45"/>
      <c r="X5" s="45"/>
      <c r="Y5" s="45"/>
      <c r="Z5" s="45"/>
      <c r="AA5" s="45"/>
      <c r="AB5" s="45"/>
      <c r="AC5" s="45"/>
      <c r="AD5" s="30"/>
      <c r="AE5" s="30"/>
    </row>
    <row r="6" spans="1:42" ht="19.5" customHeight="1">
      <c r="A6" s="62"/>
      <c r="B6" s="62"/>
      <c r="C6" s="62"/>
      <c r="D6" s="62"/>
      <c r="E6" s="62"/>
      <c r="F6" s="62"/>
      <c r="G6" s="62"/>
      <c r="H6" s="62"/>
      <c r="J6" s="121"/>
      <c r="K6" s="62"/>
      <c r="L6" s="45"/>
      <c r="M6" s="45"/>
      <c r="N6" s="45"/>
      <c r="O6" s="45"/>
      <c r="P6" s="45"/>
      <c r="Q6" s="45"/>
      <c r="R6" s="45"/>
      <c r="S6" s="328">
        <f>O2</f>
        <v>0</v>
      </c>
      <c r="T6" s="328"/>
      <c r="U6" s="328"/>
      <c r="V6" s="328"/>
      <c r="W6" s="328"/>
      <c r="X6" s="328"/>
      <c r="Y6" s="328"/>
      <c r="Z6" s="328"/>
      <c r="AA6" s="328"/>
      <c r="AB6" s="328"/>
      <c r="AC6" s="45"/>
      <c r="AD6" s="30"/>
      <c r="AE6" s="30"/>
    </row>
    <row r="7" spans="1:42" ht="20.25" customHeight="1">
      <c r="A7" s="62"/>
      <c r="B7" s="62"/>
      <c r="C7" s="62"/>
      <c r="D7" s="62"/>
      <c r="E7" s="62"/>
      <c r="F7" s="62"/>
      <c r="G7" s="62"/>
      <c r="H7" s="62"/>
      <c r="I7" s="62"/>
      <c r="J7" s="62"/>
      <c r="K7" s="62"/>
      <c r="L7" s="45"/>
      <c r="M7" s="45"/>
      <c r="N7" s="45"/>
      <c r="O7" s="45"/>
      <c r="P7" s="45"/>
      <c r="Q7" s="45"/>
      <c r="R7" s="45"/>
      <c r="S7" s="45"/>
      <c r="T7" s="45"/>
      <c r="U7" s="45"/>
      <c r="V7" s="45"/>
      <c r="W7" s="45"/>
      <c r="X7" s="45"/>
      <c r="Y7" s="45"/>
      <c r="Z7" s="45"/>
      <c r="AA7" s="45"/>
      <c r="AB7" s="45"/>
      <c r="AC7" s="45"/>
      <c r="AD7" s="30"/>
      <c r="AE7" s="30"/>
    </row>
    <row r="8" spans="1:42" ht="33.75" customHeight="1">
      <c r="B8" s="122"/>
      <c r="C8" s="192" t="str">
        <f>O1&amp;"　選挙管理委員会委員長　殿"</f>
        <v>　選挙管理委員会委員長　殿</v>
      </c>
      <c r="D8" s="122"/>
      <c r="E8" s="122"/>
      <c r="F8" s="122"/>
      <c r="G8" s="66"/>
      <c r="H8" s="62"/>
      <c r="I8" s="62"/>
      <c r="J8" s="62"/>
      <c r="K8" s="62"/>
      <c r="L8" s="45"/>
      <c r="M8" s="45"/>
      <c r="N8" s="45"/>
      <c r="O8" s="45"/>
      <c r="P8" s="45"/>
      <c r="Q8" s="45"/>
      <c r="R8" s="45"/>
      <c r="S8" s="45"/>
      <c r="T8" s="45"/>
      <c r="U8" s="45"/>
      <c r="V8" s="45"/>
      <c r="W8" s="45"/>
      <c r="X8" s="45"/>
      <c r="Y8" s="45"/>
      <c r="Z8" s="45"/>
      <c r="AA8" s="45"/>
      <c r="AB8" s="45"/>
      <c r="AC8" s="45"/>
      <c r="AD8" s="30"/>
      <c r="AE8" s="30"/>
    </row>
    <row r="9" spans="1:42" ht="15.75" customHeight="1">
      <c r="A9" s="107"/>
      <c r="B9" s="107"/>
      <c r="C9" s="66"/>
      <c r="D9" s="66"/>
      <c r="E9" s="66"/>
      <c r="F9" s="106"/>
      <c r="G9" s="106"/>
      <c r="H9" s="62"/>
      <c r="I9" s="62"/>
      <c r="J9" s="62"/>
      <c r="K9" s="62"/>
      <c r="L9" s="45"/>
      <c r="M9" s="45"/>
      <c r="N9" s="45"/>
      <c r="O9" s="45"/>
      <c r="P9" s="45"/>
      <c r="Q9" s="45"/>
      <c r="R9" s="45"/>
      <c r="S9" s="45"/>
      <c r="T9" s="45"/>
      <c r="U9" s="45"/>
      <c r="V9" s="45"/>
      <c r="W9" s="45"/>
      <c r="X9" s="45"/>
      <c r="Y9" s="45"/>
      <c r="Z9" s="45"/>
      <c r="AA9" s="45"/>
      <c r="AB9" s="45"/>
      <c r="AC9" s="45"/>
      <c r="AD9" s="30"/>
      <c r="AE9" s="30"/>
    </row>
    <row r="10" spans="1:42" ht="15.75" customHeight="1">
      <c r="A10" s="66"/>
      <c r="B10" s="66"/>
      <c r="C10" s="66"/>
      <c r="D10" s="66"/>
      <c r="E10" s="66"/>
      <c r="F10" s="91"/>
      <c r="G10" s="91"/>
      <c r="H10" s="62"/>
      <c r="I10" s="62"/>
      <c r="J10" s="62"/>
      <c r="K10" s="62"/>
      <c r="L10" s="45"/>
      <c r="M10" s="45"/>
      <c r="N10" s="45"/>
      <c r="O10" s="45"/>
      <c r="P10" s="45"/>
      <c r="Q10" s="104" t="s">
        <v>186</v>
      </c>
      <c r="R10" s="322" t="str">
        <f>CONCATENATE("〒",基本項目!D8)</f>
        <v>〒</v>
      </c>
      <c r="S10" s="322"/>
      <c r="T10" s="322"/>
      <c r="U10" s="322"/>
      <c r="V10" s="322"/>
      <c r="W10" s="193" t="s">
        <v>187</v>
      </c>
      <c r="X10" s="193"/>
      <c r="Y10" s="193"/>
      <c r="Z10" s="193"/>
      <c r="AA10" s="193"/>
      <c r="AB10" s="193"/>
      <c r="AC10" s="45"/>
      <c r="AD10" s="30"/>
      <c r="AE10" s="30"/>
    </row>
    <row r="11" spans="1:42" ht="22.5" customHeight="1">
      <c r="A11" s="66"/>
      <c r="B11" s="66"/>
      <c r="C11" s="66"/>
      <c r="D11" s="66"/>
      <c r="E11" s="66"/>
      <c r="G11" s="123"/>
      <c r="H11" s="108"/>
      <c r="J11" s="109"/>
      <c r="K11" s="108"/>
      <c r="L11" s="329" t="s">
        <v>184</v>
      </c>
      <c r="M11" s="329"/>
      <c r="N11" s="329"/>
      <c r="O11" s="329"/>
      <c r="P11" s="329"/>
      <c r="R11" s="330">
        <f>基本項目!D9</f>
        <v>0</v>
      </c>
      <c r="S11" s="330"/>
      <c r="T11" s="330"/>
      <c r="U11" s="330"/>
      <c r="V11" s="330"/>
      <c r="W11" s="330"/>
      <c r="X11" s="330"/>
      <c r="Y11" s="330"/>
      <c r="Z11" s="330"/>
      <c r="AA11" s="330"/>
      <c r="AB11" s="330"/>
      <c r="AC11" s="45"/>
      <c r="AD11" s="30"/>
      <c r="AE11" s="30"/>
    </row>
    <row r="12" spans="1:42" ht="22.5" customHeight="1">
      <c r="A12" s="66"/>
      <c r="B12" s="66"/>
      <c r="C12" s="66"/>
      <c r="D12" s="66"/>
      <c r="E12" s="66"/>
      <c r="F12" s="336"/>
      <c r="G12" s="336"/>
      <c r="H12" s="108"/>
      <c r="L12" s="329"/>
      <c r="M12" s="329"/>
      <c r="N12" s="329"/>
      <c r="O12" s="329"/>
      <c r="P12" s="329"/>
      <c r="Q12" s="45"/>
      <c r="R12" s="330"/>
      <c r="S12" s="330"/>
      <c r="T12" s="330"/>
      <c r="U12" s="330"/>
      <c r="V12" s="330"/>
      <c r="W12" s="330"/>
      <c r="X12" s="330"/>
      <c r="Y12" s="330"/>
      <c r="Z12" s="330"/>
      <c r="AA12" s="330"/>
      <c r="AB12" s="330"/>
      <c r="AC12" s="45"/>
      <c r="AD12" s="30"/>
      <c r="AE12" s="30"/>
    </row>
    <row r="13" spans="1:42" ht="11.25" customHeight="1">
      <c r="A13" s="66"/>
      <c r="B13" s="66"/>
      <c r="C13" s="66"/>
      <c r="D13" s="66"/>
      <c r="E13" s="66"/>
      <c r="F13" s="110"/>
      <c r="G13" s="110"/>
      <c r="H13" s="108"/>
      <c r="I13" s="108"/>
      <c r="J13" s="108"/>
      <c r="K13" s="108"/>
      <c r="L13" s="45"/>
      <c r="M13" s="45"/>
      <c r="N13" s="45"/>
      <c r="O13" s="45"/>
      <c r="P13" s="45"/>
      <c r="Q13" s="45"/>
      <c r="R13" s="193"/>
      <c r="S13" s="193"/>
      <c r="T13" s="193"/>
      <c r="U13" s="193"/>
      <c r="V13" s="193"/>
      <c r="W13" s="193"/>
      <c r="X13" s="193"/>
      <c r="Y13" s="193"/>
      <c r="Z13" s="193"/>
      <c r="AA13" s="193"/>
      <c r="AB13" s="193"/>
      <c r="AC13" s="45"/>
      <c r="AD13" s="30"/>
      <c r="AE13" s="30"/>
    </row>
    <row r="14" spans="1:42" ht="24.75" customHeight="1">
      <c r="A14" s="66"/>
      <c r="B14" s="66"/>
      <c r="C14" s="66"/>
      <c r="D14" s="66"/>
      <c r="E14" s="66"/>
      <c r="G14" s="123"/>
      <c r="H14" s="111"/>
      <c r="J14" s="64"/>
      <c r="K14" s="64"/>
      <c r="L14" s="329" t="s">
        <v>81</v>
      </c>
      <c r="M14" s="329"/>
      <c r="N14" s="329"/>
      <c r="O14" s="329"/>
      <c r="P14" s="329"/>
      <c r="Q14" s="45"/>
      <c r="R14" s="337">
        <f>基本項目!D10</f>
        <v>0</v>
      </c>
      <c r="S14" s="337"/>
      <c r="T14" s="337"/>
      <c r="U14" s="337"/>
      <c r="V14" s="337"/>
      <c r="W14" s="337"/>
      <c r="X14" s="337"/>
      <c r="Y14" s="337"/>
      <c r="Z14" s="337"/>
      <c r="AA14" s="337"/>
      <c r="AB14" s="337"/>
      <c r="AC14" s="45"/>
      <c r="AD14" s="30"/>
      <c r="AE14" s="30"/>
    </row>
    <row r="15" spans="1:42" ht="24.75" customHeight="1">
      <c r="A15" s="66"/>
      <c r="B15" s="66"/>
      <c r="C15" s="66"/>
      <c r="D15" s="66"/>
      <c r="E15" s="66"/>
      <c r="G15" s="123"/>
      <c r="H15" s="111"/>
      <c r="J15" s="64"/>
      <c r="K15" s="64"/>
      <c r="L15" s="329"/>
      <c r="M15" s="329"/>
      <c r="N15" s="329"/>
      <c r="O15" s="329"/>
      <c r="P15" s="329"/>
      <c r="Q15" s="45"/>
      <c r="R15" s="337"/>
      <c r="S15" s="337"/>
      <c r="T15" s="337"/>
      <c r="U15" s="337"/>
      <c r="V15" s="337"/>
      <c r="W15" s="337"/>
      <c r="X15" s="337"/>
      <c r="Y15" s="337"/>
      <c r="Z15" s="337"/>
      <c r="AA15" s="337"/>
      <c r="AB15" s="337"/>
      <c r="AC15" s="45"/>
      <c r="AD15" s="30"/>
      <c r="AE15" s="30"/>
    </row>
    <row r="16" spans="1:42" ht="11.25" customHeight="1">
      <c r="A16" s="66"/>
      <c r="B16" s="66"/>
      <c r="C16" s="66"/>
      <c r="D16" s="66"/>
      <c r="E16" s="66"/>
      <c r="F16" s="110"/>
      <c r="G16" s="110"/>
      <c r="H16" s="108"/>
      <c r="I16" s="108"/>
      <c r="J16" s="108"/>
      <c r="K16" s="108"/>
      <c r="L16" s="45"/>
      <c r="M16" s="45"/>
      <c r="N16" s="45"/>
      <c r="O16" s="45"/>
      <c r="P16" s="45"/>
      <c r="Q16" s="45"/>
      <c r="R16" s="193"/>
      <c r="S16" s="193"/>
      <c r="T16" s="193"/>
      <c r="U16" s="193"/>
      <c r="V16" s="193"/>
      <c r="W16" s="193"/>
      <c r="X16" s="193"/>
      <c r="Y16" s="193"/>
      <c r="Z16" s="193"/>
      <c r="AA16" s="193"/>
      <c r="AB16" s="193"/>
      <c r="AC16" s="45"/>
      <c r="AD16" s="30"/>
      <c r="AE16" s="30"/>
    </row>
    <row r="17" spans="1:31" ht="22.5" customHeight="1">
      <c r="A17" s="66"/>
      <c r="B17" s="66"/>
      <c r="C17" s="66"/>
      <c r="D17" s="66"/>
      <c r="E17" s="66"/>
      <c r="G17" s="123"/>
      <c r="H17" s="108"/>
      <c r="J17" s="113"/>
      <c r="K17" s="113"/>
      <c r="L17" s="310" t="s">
        <v>83</v>
      </c>
      <c r="M17" s="310"/>
      <c r="N17" s="310"/>
      <c r="O17" s="310"/>
      <c r="P17" s="310"/>
      <c r="Q17" s="45"/>
      <c r="R17" s="309">
        <f>基本項目!D11</f>
        <v>0</v>
      </c>
      <c r="S17" s="309"/>
      <c r="T17" s="309"/>
      <c r="U17" s="309"/>
      <c r="V17" s="309"/>
      <c r="W17" s="309"/>
      <c r="X17" s="309"/>
      <c r="Y17" s="309"/>
      <c r="Z17" s="309"/>
      <c r="AA17" s="309"/>
      <c r="AB17" s="309"/>
      <c r="AC17" s="45"/>
      <c r="AD17" s="30"/>
      <c r="AE17" s="30"/>
    </row>
    <row r="18" spans="1:31" ht="22.5" customHeight="1">
      <c r="A18" s="66"/>
      <c r="B18" s="66"/>
      <c r="C18" s="66"/>
      <c r="D18" s="66"/>
      <c r="E18" s="66"/>
      <c r="G18" s="123"/>
      <c r="H18" s="108"/>
      <c r="J18" s="108"/>
      <c r="K18" s="108"/>
      <c r="L18" s="310" t="s">
        <v>82</v>
      </c>
      <c r="M18" s="310"/>
      <c r="N18" s="310"/>
      <c r="O18" s="310"/>
      <c r="P18" s="310"/>
      <c r="Q18" s="45"/>
      <c r="R18" s="309">
        <f>基本項目!D12</f>
        <v>0</v>
      </c>
      <c r="S18" s="309"/>
      <c r="T18" s="309"/>
      <c r="U18" s="309"/>
      <c r="V18" s="309"/>
      <c r="W18" s="309"/>
      <c r="X18" s="309"/>
      <c r="Y18" s="309"/>
      <c r="Z18" s="309"/>
      <c r="AA18" s="309"/>
      <c r="AB18" s="309"/>
      <c r="AC18" s="45"/>
      <c r="AD18" s="30"/>
      <c r="AE18" s="30"/>
    </row>
    <row r="19" spans="1:31" ht="22.5" customHeight="1">
      <c r="A19" s="66"/>
      <c r="B19" s="66"/>
      <c r="C19" s="66"/>
      <c r="D19" s="66"/>
      <c r="E19" s="66"/>
      <c r="G19" s="123"/>
      <c r="H19" s="108"/>
      <c r="J19" s="108"/>
      <c r="K19" s="108"/>
      <c r="L19" s="278"/>
      <c r="M19" s="278"/>
      <c r="N19" s="278"/>
      <c r="O19" s="278"/>
      <c r="P19" s="278"/>
      <c r="Q19" s="45"/>
      <c r="R19" s="277"/>
      <c r="S19" s="277"/>
      <c r="T19" s="277"/>
      <c r="U19" s="277"/>
      <c r="V19" s="277"/>
      <c r="W19" s="277"/>
      <c r="X19" s="277"/>
      <c r="Y19" s="277"/>
      <c r="Z19" s="277"/>
      <c r="AA19" s="277"/>
      <c r="AB19" s="277"/>
      <c r="AC19" s="45"/>
      <c r="AD19" s="30"/>
      <c r="AE19" s="30"/>
    </row>
    <row r="20" spans="1:31" ht="22.5" customHeight="1">
      <c r="A20" s="66"/>
      <c r="B20" s="66"/>
      <c r="C20" s="66"/>
      <c r="D20" s="66"/>
      <c r="E20" s="66"/>
      <c r="F20" s="125"/>
      <c r="G20" s="123"/>
      <c r="H20" s="108"/>
      <c r="L20" s="308" t="s">
        <v>185</v>
      </c>
      <c r="M20" s="308"/>
      <c r="N20" s="308"/>
      <c r="O20" s="308"/>
      <c r="P20" s="308"/>
      <c r="Q20" s="45"/>
      <c r="R20" s="309" t="str">
        <f>CONCATENATE(基本項目!D14,"　",基本項目!D15)</f>
        <v>　</v>
      </c>
      <c r="S20" s="309"/>
      <c r="T20" s="309"/>
      <c r="U20" s="309"/>
      <c r="V20" s="309"/>
      <c r="W20" s="309"/>
      <c r="X20" s="309"/>
      <c r="Y20" s="309"/>
      <c r="Z20" s="309"/>
      <c r="AA20" s="309"/>
      <c r="AB20" s="309"/>
      <c r="AC20" s="45"/>
      <c r="AD20" s="30"/>
      <c r="AE20" s="30"/>
    </row>
    <row r="21" spans="1:31" ht="18.75" customHeight="1">
      <c r="A21" s="62"/>
      <c r="B21" s="62"/>
      <c r="C21" s="62"/>
      <c r="D21" s="62"/>
      <c r="E21" s="62"/>
      <c r="F21" s="307"/>
      <c r="G21" s="307"/>
      <c r="H21" s="307"/>
      <c r="I21" s="307"/>
      <c r="J21" s="307"/>
      <c r="K21" s="307"/>
      <c r="L21" s="308" t="s">
        <v>143</v>
      </c>
      <c r="M21" s="308"/>
      <c r="N21" s="308"/>
      <c r="O21" s="308"/>
      <c r="P21" s="308"/>
      <c r="Q21" s="45"/>
      <c r="R21" s="309"/>
      <c r="S21" s="309"/>
      <c r="T21" s="309"/>
      <c r="U21" s="309"/>
      <c r="V21" s="309"/>
      <c r="W21" s="309"/>
      <c r="X21" s="309"/>
      <c r="Y21" s="309"/>
      <c r="Z21" s="309"/>
      <c r="AA21" s="309"/>
      <c r="AB21" s="309"/>
      <c r="AC21" s="45"/>
      <c r="AD21" s="30"/>
      <c r="AE21" s="30"/>
    </row>
    <row r="22" spans="1:31" ht="11.25" customHeight="1">
      <c r="A22" s="66"/>
      <c r="B22" s="66"/>
      <c r="C22" s="66"/>
      <c r="D22" s="66"/>
      <c r="E22" s="66"/>
      <c r="F22" s="112"/>
      <c r="G22" s="112"/>
      <c r="H22" s="108"/>
      <c r="I22" s="108"/>
      <c r="J22" s="108"/>
      <c r="K22" s="108"/>
      <c r="L22" s="45"/>
      <c r="M22" s="45"/>
      <c r="N22" s="45"/>
      <c r="O22" s="45"/>
      <c r="P22" s="45"/>
      <c r="Q22" s="45"/>
      <c r="R22" s="193"/>
      <c r="S22" s="193"/>
      <c r="T22" s="193"/>
      <c r="U22" s="193"/>
      <c r="V22" s="193"/>
      <c r="W22" s="193"/>
      <c r="X22" s="193"/>
      <c r="Y22" s="193"/>
      <c r="Z22" s="193"/>
      <c r="AA22" s="193"/>
      <c r="AB22" s="193"/>
      <c r="AC22" s="45"/>
      <c r="AD22" s="30"/>
      <c r="AE22" s="30"/>
    </row>
    <row r="23" spans="1:31" ht="22.5" customHeight="1">
      <c r="A23" s="66"/>
      <c r="B23" s="66"/>
      <c r="C23" s="66"/>
      <c r="D23" s="66"/>
      <c r="E23" s="66"/>
      <c r="G23" s="123"/>
      <c r="H23" s="108"/>
      <c r="J23" s="113"/>
      <c r="K23" s="113"/>
      <c r="L23" s="335" t="s">
        <v>84</v>
      </c>
      <c r="M23" s="335"/>
      <c r="N23" s="335"/>
      <c r="O23" s="335"/>
      <c r="P23" s="335"/>
      <c r="Q23" s="104" t="s">
        <v>182</v>
      </c>
      <c r="R23" s="322">
        <f>基本項目!D13</f>
        <v>0</v>
      </c>
      <c r="S23" s="322"/>
      <c r="T23" s="322"/>
      <c r="U23" s="322"/>
      <c r="V23" s="322"/>
      <c r="W23" s="322"/>
      <c r="X23" s="322"/>
      <c r="Y23" s="322"/>
      <c r="Z23" s="322"/>
      <c r="AA23" s="194" t="s">
        <v>183</v>
      </c>
      <c r="AB23" s="193"/>
      <c r="AC23" s="45"/>
      <c r="AD23" s="30"/>
      <c r="AE23" s="30"/>
    </row>
    <row r="24" spans="1:31" ht="8.25" customHeight="1">
      <c r="A24" s="66"/>
      <c r="B24" s="66"/>
      <c r="C24" s="66"/>
      <c r="D24" s="66"/>
      <c r="E24" s="66"/>
      <c r="G24" s="123"/>
      <c r="H24" s="108"/>
      <c r="J24" s="113"/>
      <c r="K24" s="113"/>
      <c r="L24" s="45"/>
      <c r="M24" s="45"/>
      <c r="N24" s="45"/>
      <c r="O24" s="45"/>
      <c r="P24" s="45"/>
      <c r="Q24" s="45"/>
      <c r="R24" s="195"/>
      <c r="S24" s="195"/>
      <c r="T24" s="195"/>
      <c r="U24" s="195"/>
      <c r="V24" s="195"/>
      <c r="W24" s="195"/>
      <c r="X24" s="195"/>
      <c r="Y24" s="195"/>
      <c r="Z24" s="195"/>
      <c r="AA24" s="193"/>
      <c r="AB24" s="193"/>
      <c r="AC24" s="45"/>
      <c r="AD24" s="30"/>
      <c r="AE24" s="30"/>
    </row>
    <row r="25" spans="1:31" ht="11.25" customHeight="1">
      <c r="A25" s="66"/>
      <c r="B25" s="66"/>
      <c r="C25" s="66"/>
      <c r="D25" s="66"/>
      <c r="E25" s="66"/>
      <c r="F25" s="114"/>
      <c r="G25" s="114"/>
      <c r="H25" s="108"/>
      <c r="I25" s="113"/>
      <c r="J25" s="113"/>
      <c r="K25" s="108"/>
      <c r="L25" s="45"/>
      <c r="M25" s="45"/>
      <c r="N25" s="45"/>
      <c r="O25" s="45"/>
      <c r="P25" s="45"/>
      <c r="Q25" s="45"/>
      <c r="R25" s="193"/>
      <c r="S25" s="193"/>
      <c r="T25" s="193"/>
      <c r="U25" s="193"/>
      <c r="V25" s="193"/>
      <c r="W25" s="193"/>
      <c r="X25" s="193"/>
      <c r="Y25" s="193"/>
      <c r="Z25" s="193"/>
      <c r="AA25" s="193"/>
      <c r="AB25" s="193"/>
      <c r="AC25" s="45"/>
      <c r="AD25" s="30"/>
      <c r="AE25" s="30"/>
    </row>
    <row r="26" spans="1:31" ht="12" customHeight="1">
      <c r="A26" s="62"/>
      <c r="B26" s="62"/>
      <c r="C26" s="236"/>
      <c r="D26" s="236"/>
      <c r="E26" s="236"/>
      <c r="F26" s="236"/>
      <c r="G26" s="236"/>
      <c r="H26" s="236"/>
      <c r="I26" s="236"/>
      <c r="J26" s="236"/>
      <c r="K26" s="236"/>
      <c r="L26" s="236"/>
      <c r="M26" s="236"/>
      <c r="N26" s="236"/>
      <c r="O26" s="236"/>
      <c r="P26" s="236"/>
      <c r="Q26" s="322" t="s">
        <v>290</v>
      </c>
      <c r="R26" s="322"/>
      <c r="S26" s="322"/>
      <c r="T26" s="322"/>
      <c r="U26" s="236"/>
      <c r="V26" s="236"/>
      <c r="W26" s="236"/>
      <c r="X26" s="236"/>
      <c r="Y26" s="236"/>
      <c r="Z26" s="236"/>
      <c r="AA26" s="236"/>
      <c r="AB26" s="236"/>
      <c r="AC26" s="45"/>
      <c r="AD26" s="30"/>
      <c r="AE26" s="30"/>
    </row>
    <row r="27" spans="1:31" ht="12" customHeight="1">
      <c r="A27" s="62"/>
      <c r="B27" s="62"/>
      <c r="C27" s="322" t="s">
        <v>272</v>
      </c>
      <c r="D27" s="322"/>
      <c r="E27" s="322"/>
      <c r="F27" s="322"/>
      <c r="G27" s="322"/>
      <c r="H27" s="322"/>
      <c r="I27" s="322"/>
      <c r="J27" s="322"/>
      <c r="K27" s="322"/>
      <c r="L27" s="322"/>
      <c r="M27" s="322" t="s">
        <v>291</v>
      </c>
      <c r="N27" s="322"/>
      <c r="O27" s="322"/>
      <c r="P27" s="322"/>
      <c r="Q27" s="322"/>
      <c r="R27" s="322"/>
      <c r="S27" s="322"/>
      <c r="T27" s="322"/>
      <c r="U27" s="322" t="s">
        <v>267</v>
      </c>
      <c r="V27" s="322"/>
      <c r="W27" s="322"/>
      <c r="X27" s="324" t="s">
        <v>273</v>
      </c>
      <c r="Y27" s="324"/>
      <c r="Z27" s="324"/>
      <c r="AA27" s="324"/>
      <c r="AB27" s="324"/>
      <c r="AC27" s="45"/>
      <c r="AD27" s="30"/>
      <c r="AE27" s="30"/>
    </row>
    <row r="28" spans="1:31" ht="12" customHeight="1">
      <c r="A28" s="62"/>
      <c r="B28" s="62"/>
      <c r="C28" s="322"/>
      <c r="D28" s="322"/>
      <c r="E28" s="322"/>
      <c r="F28" s="322"/>
      <c r="G28" s="322"/>
      <c r="H28" s="322"/>
      <c r="I28" s="322"/>
      <c r="J28" s="322"/>
      <c r="K28" s="322"/>
      <c r="L28" s="322"/>
      <c r="M28" s="322"/>
      <c r="N28" s="322"/>
      <c r="O28" s="322"/>
      <c r="P28" s="322"/>
      <c r="Q28" s="323" t="s">
        <v>271</v>
      </c>
      <c r="R28" s="323"/>
      <c r="S28" s="323"/>
      <c r="T28" s="323"/>
      <c r="U28" s="322"/>
      <c r="V28" s="322"/>
      <c r="W28" s="322"/>
      <c r="X28" s="324"/>
      <c r="Y28" s="324"/>
      <c r="Z28" s="324"/>
      <c r="AA28" s="324"/>
      <c r="AB28" s="324"/>
      <c r="AC28" s="45"/>
      <c r="AD28" s="30"/>
      <c r="AE28" s="30"/>
    </row>
    <row r="29" spans="1:31" ht="12" customHeight="1">
      <c r="A29" s="62"/>
      <c r="B29" s="62"/>
      <c r="C29" s="322"/>
      <c r="D29" s="322"/>
      <c r="E29" s="322"/>
      <c r="F29" s="322"/>
      <c r="G29" s="322"/>
      <c r="H29" s="322"/>
      <c r="I29" s="322"/>
      <c r="J29" s="322"/>
      <c r="K29" s="322"/>
      <c r="L29" s="322"/>
      <c r="M29" s="322"/>
      <c r="N29" s="322"/>
      <c r="O29" s="322"/>
      <c r="P29" s="322"/>
      <c r="Q29" s="323"/>
      <c r="R29" s="323"/>
      <c r="S29" s="323"/>
      <c r="T29" s="323"/>
      <c r="U29" s="322"/>
      <c r="V29" s="322"/>
      <c r="W29" s="322"/>
      <c r="X29" s="324"/>
      <c r="Y29" s="324"/>
      <c r="Z29" s="324"/>
      <c r="AA29" s="324"/>
      <c r="AB29" s="324"/>
      <c r="AC29" s="45"/>
      <c r="AD29" s="30"/>
      <c r="AE29" s="30"/>
    </row>
    <row r="30" spans="1:31" ht="5.25" customHeight="1">
      <c r="A30" s="62"/>
      <c r="B30" s="62"/>
      <c r="C30" s="236"/>
      <c r="D30" s="236"/>
      <c r="E30" s="236"/>
      <c r="F30" s="236"/>
      <c r="G30" s="236"/>
      <c r="H30" s="236"/>
      <c r="I30" s="236"/>
      <c r="J30" s="236"/>
      <c r="K30" s="236"/>
      <c r="L30" s="236"/>
      <c r="M30" s="237"/>
      <c r="N30" s="237"/>
      <c r="O30" s="237"/>
      <c r="P30" s="237"/>
      <c r="Q30" s="237"/>
      <c r="R30" s="237"/>
      <c r="S30" s="237"/>
      <c r="T30" s="237"/>
      <c r="U30" s="237"/>
      <c r="V30" s="237"/>
      <c r="W30" s="237"/>
      <c r="X30" s="236"/>
      <c r="Y30" s="236"/>
      <c r="Z30" s="236"/>
      <c r="AA30" s="236"/>
      <c r="AB30" s="236"/>
      <c r="AC30" s="45"/>
      <c r="AD30" s="30"/>
      <c r="AE30" s="30"/>
    </row>
    <row r="31" spans="1:31" ht="18" customHeight="1">
      <c r="A31" s="62"/>
      <c r="B31" s="309" t="s">
        <v>274</v>
      </c>
      <c r="C31" s="309"/>
      <c r="D31" s="309"/>
      <c r="E31" s="309"/>
      <c r="F31" s="309"/>
      <c r="G31" s="309"/>
      <c r="H31" s="309"/>
      <c r="I31" s="309"/>
      <c r="J31" s="309"/>
      <c r="K31" s="309"/>
      <c r="L31" s="309"/>
      <c r="M31" s="309"/>
      <c r="N31" s="309"/>
      <c r="O31" s="309"/>
      <c r="P31" s="309"/>
      <c r="Q31" s="309"/>
      <c r="R31" s="309"/>
      <c r="S31" s="309"/>
      <c r="T31" s="309"/>
      <c r="U31" s="309"/>
      <c r="V31" s="309"/>
      <c r="W31" s="309"/>
      <c r="X31" s="309"/>
      <c r="Y31" s="309"/>
      <c r="Z31" s="309"/>
      <c r="AA31" s="309"/>
      <c r="AB31" s="309"/>
      <c r="AC31" s="45"/>
      <c r="AD31" s="30"/>
      <c r="AE31" s="30"/>
    </row>
    <row r="32" spans="1:31" ht="18" customHeight="1">
      <c r="A32" s="62"/>
      <c r="B32" s="309" t="s">
        <v>275</v>
      </c>
      <c r="C32" s="309"/>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45"/>
      <c r="AD32" s="30"/>
      <c r="AE32" s="30"/>
    </row>
    <row r="33" spans="1:36" ht="18" customHeight="1">
      <c r="A33" s="62"/>
      <c r="B33" s="309" t="s">
        <v>276</v>
      </c>
      <c r="C33" s="309"/>
      <c r="D33" s="309"/>
      <c r="E33" s="309"/>
      <c r="F33" s="309"/>
      <c r="G33" s="309"/>
      <c r="H33" s="309"/>
      <c r="I33" s="309"/>
      <c r="J33" s="309"/>
      <c r="K33" s="309"/>
      <c r="L33" s="309"/>
      <c r="M33" s="309"/>
      <c r="N33" s="309"/>
      <c r="O33" s="309"/>
      <c r="P33" s="309"/>
      <c r="Q33" s="309"/>
      <c r="R33" s="309"/>
      <c r="S33" s="309"/>
      <c r="T33" s="309"/>
      <c r="U33" s="309"/>
      <c r="V33" s="309"/>
      <c r="W33" s="309"/>
      <c r="X33" s="309"/>
      <c r="Y33" s="309"/>
      <c r="Z33" s="309"/>
      <c r="AA33" s="309"/>
      <c r="AB33" s="309"/>
      <c r="AC33" s="45"/>
      <c r="AD33" s="30"/>
      <c r="AE33" s="30"/>
    </row>
    <row r="34" spans="1:36" ht="32.25" customHeight="1" thickBot="1">
      <c r="A34" s="62"/>
      <c r="B34" s="62"/>
      <c r="C34" s="62"/>
      <c r="D34" s="62"/>
      <c r="E34" s="62"/>
      <c r="F34" s="62"/>
      <c r="G34" s="62"/>
      <c r="H34" s="62"/>
      <c r="I34" s="62"/>
      <c r="J34" s="62"/>
      <c r="K34" s="62"/>
      <c r="L34" s="45"/>
      <c r="M34" s="45"/>
      <c r="N34" s="45"/>
      <c r="T34" s="45"/>
      <c r="U34" s="45"/>
      <c r="V34" s="45"/>
      <c r="W34" s="45"/>
      <c r="X34" s="45"/>
      <c r="Y34" s="45"/>
      <c r="Z34" s="45"/>
      <c r="AA34" s="45"/>
      <c r="AB34" s="45"/>
      <c r="AC34" s="45"/>
      <c r="AD34" s="30"/>
      <c r="AE34" s="30"/>
    </row>
    <row r="35" spans="1:36" ht="49.5" customHeight="1" thickBot="1">
      <c r="A35" s="118"/>
      <c r="C35" s="127"/>
      <c r="D35" s="313" t="s">
        <v>230</v>
      </c>
      <c r="E35" s="314"/>
      <c r="F35" s="314"/>
      <c r="G35" s="314"/>
      <c r="H35" s="314"/>
      <c r="I35" s="314"/>
      <c r="J35" s="314"/>
      <c r="K35" s="314"/>
      <c r="L35" s="314"/>
      <c r="M35" s="314"/>
      <c r="N35" s="314"/>
      <c r="O35" s="314"/>
      <c r="P35" s="314"/>
      <c r="Q35" s="315"/>
      <c r="R35" s="319">
        <f>AG37</f>
        <v>0</v>
      </c>
      <c r="S35" s="320"/>
      <c r="T35" s="320"/>
      <c r="U35" s="320"/>
      <c r="V35" s="320"/>
      <c r="W35" s="320"/>
      <c r="X35" s="320"/>
      <c r="Y35" s="321"/>
      <c r="Z35" s="105"/>
      <c r="AA35" s="105"/>
      <c r="AB35" s="105"/>
      <c r="AC35" s="105"/>
      <c r="AD35" s="30"/>
      <c r="AE35" s="30"/>
    </row>
    <row r="36" spans="1:36" ht="16.5" customHeight="1" thickBot="1">
      <c r="A36" s="118"/>
      <c r="B36" s="118"/>
      <c r="C36" s="118"/>
      <c r="D36" s="118"/>
      <c r="E36" s="118"/>
      <c r="F36" s="119"/>
      <c r="G36" s="119"/>
      <c r="H36" s="326"/>
      <c r="I36" s="326"/>
      <c r="J36" s="120"/>
      <c r="K36" s="119"/>
      <c r="L36" s="105"/>
      <c r="M36" s="105"/>
      <c r="N36" s="105"/>
      <c r="O36" s="105"/>
      <c r="P36" s="105"/>
      <c r="Q36" s="105"/>
      <c r="R36" s="105"/>
      <c r="S36" s="105"/>
      <c r="T36" s="105"/>
      <c r="U36" s="105"/>
      <c r="V36" s="105"/>
      <c r="W36" s="105"/>
      <c r="X36" s="105"/>
      <c r="Y36" s="105"/>
      <c r="Z36" s="105"/>
      <c r="AA36" s="105"/>
      <c r="AB36" s="105"/>
      <c r="AC36" s="105"/>
      <c r="AD36" s="30"/>
      <c r="AE36" s="30"/>
      <c r="AF36" s="115">
        <f>DCOUNTA(選挙人情報!A:AA,,AI36:AJ37)</f>
        <v>160</v>
      </c>
      <c r="AG36" s="116">
        <f>O2</f>
        <v>0</v>
      </c>
      <c r="AH36" s="45"/>
      <c r="AI36" s="117" t="s">
        <v>107</v>
      </c>
      <c r="AJ36" s="117" t="s">
        <v>71</v>
      </c>
    </row>
    <row r="37" spans="1:36" s="23" customFormat="1" ht="39" customHeight="1" thickBot="1">
      <c r="A37" s="118"/>
      <c r="C37" s="126"/>
      <c r="D37" s="316" t="s">
        <v>85</v>
      </c>
      <c r="E37" s="317"/>
      <c r="F37" s="317"/>
      <c r="G37" s="317"/>
      <c r="H37" s="317"/>
      <c r="I37" s="317"/>
      <c r="J37" s="317"/>
      <c r="K37" s="317"/>
      <c r="L37" s="317"/>
      <c r="M37" s="317"/>
      <c r="N37" s="317"/>
      <c r="O37" s="317"/>
      <c r="P37" s="317"/>
      <c r="Q37" s="318"/>
      <c r="R37" s="311" t="e">
        <f>VLOOKUP('３　請求書別紙'!B6,選挙人情報!A:K,10,FALSE)</f>
        <v>#NUM!</v>
      </c>
      <c r="S37" s="312"/>
      <c r="T37" s="312"/>
      <c r="U37" s="312"/>
      <c r="V37" s="312"/>
      <c r="W37" s="312"/>
      <c r="X37" s="275" t="e">
        <f>VLOOKUP('３　請求書別紙'!B6,選挙人情報!A:AE,25,FALSE)</f>
        <v>#NUM!</v>
      </c>
      <c r="Y37" s="276"/>
      <c r="Z37" s="105"/>
      <c r="AA37" s="105"/>
      <c r="AB37" s="105"/>
      <c r="AC37" s="105"/>
      <c r="AD37" s="31"/>
      <c r="AE37" s="31"/>
      <c r="AF37" s="115">
        <f>O1</f>
        <v>0</v>
      </c>
      <c r="AG37" s="115">
        <f t="dataTable" ref="AG37" dt2D="1" dtr="1" r1="AJ37" r2="AI37"/>
        <v>0</v>
      </c>
      <c r="AH37" s="105"/>
      <c r="AI37" s="115"/>
      <c r="AJ37" s="115"/>
    </row>
    <row r="38" spans="1:36" s="23" customFormat="1" ht="25.5" customHeight="1">
      <c r="A38" s="62"/>
      <c r="B38" s="62"/>
      <c r="C38" s="62"/>
      <c r="D38" s="62"/>
      <c r="E38" s="62"/>
      <c r="F38" s="62"/>
      <c r="G38" s="62"/>
      <c r="H38" s="62"/>
      <c r="I38" s="62"/>
      <c r="J38" s="62"/>
      <c r="K38" s="62"/>
      <c r="L38" s="45"/>
      <c r="M38" s="45"/>
      <c r="N38" s="45"/>
      <c r="O38" s="45"/>
      <c r="P38" s="45"/>
      <c r="Q38" s="45"/>
      <c r="R38" s="45"/>
      <c r="S38" s="45"/>
      <c r="T38" s="45"/>
      <c r="U38" s="45"/>
      <c r="V38" s="45"/>
      <c r="W38" s="45"/>
      <c r="X38" s="45"/>
      <c r="Y38" s="45"/>
      <c r="Z38" s="45"/>
      <c r="AA38" s="45"/>
      <c r="AB38" s="45"/>
      <c r="AC38" s="45"/>
      <c r="AD38" s="31"/>
      <c r="AE38" s="31"/>
    </row>
    <row r="39" spans="1:36" s="23" customFormat="1" ht="42" customHeight="1">
      <c r="A39" s="45"/>
      <c r="B39" s="45"/>
      <c r="C39" s="66" t="s">
        <v>231</v>
      </c>
      <c r="D39" s="66"/>
      <c r="E39" s="66"/>
      <c r="F39" s="62"/>
      <c r="G39" s="62"/>
      <c r="H39" s="62"/>
      <c r="I39" s="62"/>
      <c r="J39" s="62"/>
      <c r="K39" s="62"/>
      <c r="L39" s="45"/>
      <c r="M39" s="45"/>
      <c r="N39" s="45"/>
      <c r="O39" s="45"/>
      <c r="P39" s="45"/>
      <c r="Q39" s="45"/>
      <c r="R39" s="45"/>
      <c r="S39" s="45"/>
      <c r="T39" s="45"/>
      <c r="U39" s="45"/>
      <c r="V39" s="45"/>
      <c r="W39" s="45"/>
      <c r="X39" s="45"/>
      <c r="Y39" s="45"/>
      <c r="Z39" s="45"/>
      <c r="AA39" s="45"/>
      <c r="AB39" s="45"/>
      <c r="AC39" s="45"/>
      <c r="AD39" s="31"/>
      <c r="AE39" s="31"/>
    </row>
    <row r="40" spans="1:36" ht="19.5" customHeight="1">
      <c r="A40" s="29"/>
      <c r="B40" s="29"/>
      <c r="C40" s="29"/>
      <c r="D40" s="29"/>
      <c r="E40" s="29"/>
      <c r="F40" s="29"/>
      <c r="G40" s="29"/>
      <c r="H40" s="29"/>
      <c r="I40" s="29"/>
      <c r="J40" s="29"/>
      <c r="K40" s="29"/>
      <c r="L40" s="30"/>
      <c r="M40" s="30"/>
      <c r="N40" s="30"/>
      <c r="O40" s="30"/>
      <c r="P40" s="30"/>
      <c r="Q40" s="30"/>
      <c r="R40" s="30"/>
      <c r="S40" s="30"/>
      <c r="T40" s="30"/>
      <c r="U40" s="30"/>
      <c r="V40" s="30"/>
      <c r="W40" s="30"/>
      <c r="X40" s="30"/>
      <c r="Y40" s="30"/>
      <c r="Z40" s="30"/>
      <c r="AA40" s="30"/>
      <c r="AB40" s="30"/>
      <c r="AC40" s="30"/>
      <c r="AD40" s="30"/>
      <c r="AE40" s="30"/>
    </row>
    <row r="41" spans="1:36" ht="19.5" customHeight="1">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row>
    <row r="42" spans="1:36" ht="19.5" customHeight="1">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row>
    <row r="43" spans="1:36" ht="19.5" customHeight="1">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row>
    <row r="44" spans="1:36" ht="19.5" customHeight="1">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row>
    <row r="45" spans="1:36" ht="19.5" customHeight="1">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row>
    <row r="46" spans="1:36" ht="19.5" customHeight="1">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row>
    <row r="47" spans="1:36" ht="19.5" customHeight="1">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row>
    <row r="48" spans="1:36" ht="19.5"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row>
    <row r="49" spans="30:31" ht="19.5" customHeight="1">
      <c r="AD49" s="30"/>
      <c r="AE49" s="30"/>
    </row>
    <row r="50" spans="30:31" ht="19.5" customHeight="1">
      <c r="AD50" s="30"/>
      <c r="AE50" s="30"/>
    </row>
    <row r="51" spans="30:31" ht="19.5" customHeight="1"/>
    <row r="52" spans="30:31" ht="19.5" customHeight="1"/>
    <row r="53" spans="30:31" ht="19.5" customHeight="1"/>
    <row r="54" spans="30:31" ht="19.5" customHeight="1"/>
    <row r="55" spans="30:31" ht="19.5" customHeight="1"/>
    <row r="56" spans="30:31" ht="19.5" customHeight="1"/>
  </sheetData>
  <sheetProtection sheet="1" selectLockedCells="1"/>
  <mergeCells count="38">
    <mergeCell ref="A1:A2"/>
    <mergeCell ref="H36:I36"/>
    <mergeCell ref="A4:AC4"/>
    <mergeCell ref="S6:AB6"/>
    <mergeCell ref="R10:V10"/>
    <mergeCell ref="L11:P12"/>
    <mergeCell ref="R11:AB12"/>
    <mergeCell ref="O1:V1"/>
    <mergeCell ref="O2:V2"/>
    <mergeCell ref="B1:N1"/>
    <mergeCell ref="B2:N2"/>
    <mergeCell ref="R23:Z23"/>
    <mergeCell ref="L23:P23"/>
    <mergeCell ref="F12:G12"/>
    <mergeCell ref="L14:P15"/>
    <mergeCell ref="R14:AB15"/>
    <mergeCell ref="R37:W37"/>
    <mergeCell ref="D35:Q35"/>
    <mergeCell ref="D37:Q37"/>
    <mergeCell ref="R35:Y35"/>
    <mergeCell ref="Q26:T27"/>
    <mergeCell ref="Q28:T29"/>
    <mergeCell ref="B31:AB31"/>
    <mergeCell ref="B32:AB32"/>
    <mergeCell ref="B33:AB33"/>
    <mergeCell ref="C27:L29"/>
    <mergeCell ref="M27:P29"/>
    <mergeCell ref="U27:W29"/>
    <mergeCell ref="X27:AB29"/>
    <mergeCell ref="F21:G21"/>
    <mergeCell ref="H21:K21"/>
    <mergeCell ref="L21:P21"/>
    <mergeCell ref="R17:AB17"/>
    <mergeCell ref="R18:AB18"/>
    <mergeCell ref="L17:P17"/>
    <mergeCell ref="L18:P18"/>
    <mergeCell ref="L20:P20"/>
    <mergeCell ref="R20:AB21"/>
  </mergeCells>
  <phoneticPr fontId="1"/>
  <pageMargins left="0.70866141732283472" right="0.35433070866141736" top="0.78740157480314965" bottom="0.74803149606299213" header="0.31496062992125984" footer="0.31496062992125984"/>
  <pageSetup paperSize="9" scale="86"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コード表!$A$3:$A$32</xm:f>
          </x14:formula1>
          <xm:sqref>O1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L142"/>
  <sheetViews>
    <sheetView showZeros="0" view="pageBreakPreview" topLeftCell="C1" zoomScale="73" zoomScaleNormal="100" zoomScaleSheetLayoutView="73" workbookViewId="0">
      <selection activeCell="D9" sqref="D9"/>
    </sheetView>
  </sheetViews>
  <sheetFormatPr defaultRowHeight="13.5"/>
  <cols>
    <col min="1" max="1" width="6.75" hidden="1" customWidth="1"/>
    <col min="2" max="2" width="8.75" hidden="1" customWidth="1"/>
    <col min="3" max="3" width="4.375" customWidth="1"/>
    <col min="4" max="4" width="34.5" customWidth="1"/>
    <col min="5" max="5" width="19.75" customWidth="1"/>
    <col min="6" max="6" width="15.25" customWidth="1"/>
    <col min="7" max="7" width="16.75" customWidth="1"/>
    <col min="8" max="8" width="1" customWidth="1"/>
    <col min="11" max="11" width="11.125" hidden="1" customWidth="1"/>
    <col min="12" max="12" width="9.125" hidden="1" customWidth="1"/>
  </cols>
  <sheetData>
    <row r="1" spans="1:12">
      <c r="B1" s="24"/>
      <c r="C1" s="201" t="s">
        <v>88</v>
      </c>
      <c r="D1" s="24"/>
    </row>
    <row r="2" spans="1:12">
      <c r="B2" s="24"/>
      <c r="C2" s="24"/>
      <c r="D2" s="24"/>
    </row>
    <row r="3" spans="1:12" ht="19.5" customHeight="1">
      <c r="B3" s="24"/>
      <c r="C3" s="24"/>
      <c r="D3" s="32" t="s">
        <v>91</v>
      </c>
      <c r="E3" s="227" t="str">
        <f>CONCATENATE("　",基本項目!D10)</f>
        <v>　</v>
      </c>
      <c r="F3" s="43"/>
      <c r="G3" s="156"/>
    </row>
    <row r="4" spans="1:12" ht="14.25" thickBot="1"/>
    <row r="5" spans="1:12" ht="30" customHeight="1" thickBot="1">
      <c r="A5" t="e">
        <f>DGET(選挙人情報!A:X,1,K5:L6)</f>
        <v>#NUM!</v>
      </c>
      <c r="B5" s="36" t="e">
        <f>(VLOOKUP('２　請求書'!O1,コード表!$A$2:$B$32,2,FALSE)*100+DAY('２　請求書'!O2))</f>
        <v>#N/A</v>
      </c>
      <c r="C5" s="131" t="s">
        <v>89</v>
      </c>
      <c r="D5" s="130" t="s">
        <v>90</v>
      </c>
      <c r="E5" s="202" t="s">
        <v>232</v>
      </c>
      <c r="F5" s="129" t="s">
        <v>77</v>
      </c>
      <c r="G5" s="233" t="s">
        <v>79</v>
      </c>
      <c r="J5" s="45"/>
      <c r="K5" s="33" t="s">
        <v>92</v>
      </c>
      <c r="L5" s="33" t="s">
        <v>94</v>
      </c>
    </row>
    <row r="6" spans="1:12" ht="37.5" customHeight="1">
      <c r="A6">
        <v>1</v>
      </c>
      <c r="B6" s="11" t="e">
        <f t="dataTable" ref="B6:B105" dt2D="1" dtr="1" r1="L6" r2="K6"/>
        <v>#NUM!</v>
      </c>
      <c r="C6" s="132">
        <v>1</v>
      </c>
      <c r="D6" s="214" t="str">
        <f>IFERROR(VLOOKUP(B6,選挙人情報!A:T,20,FALSE),"")</f>
        <v/>
      </c>
      <c r="E6" s="215" t="str">
        <f>IFERROR(VLOOKUP(B6,選挙人情報!A:U,21,FALSE),"")</f>
        <v/>
      </c>
      <c r="F6" s="216" t="str">
        <f>IFERROR(VLOOKUP(B6,選挙人情報!A:U,7,FALSE),"")</f>
        <v/>
      </c>
      <c r="G6" s="234" t="str">
        <f>IFERROR(VLOOKUP(B6,選挙人情報!A:U,8,FALSE),"")</f>
        <v/>
      </c>
      <c r="J6" s="45"/>
      <c r="K6" s="7"/>
      <c r="L6" s="7"/>
    </row>
    <row r="7" spans="1:12" ht="37.5" customHeight="1">
      <c r="A7">
        <v>2</v>
      </c>
      <c r="B7" s="11" t="e">
        <v>#VALUE!</v>
      </c>
      <c r="C7" s="133">
        <v>2</v>
      </c>
      <c r="D7" s="217" t="str">
        <f>IFERROR(VLOOKUP(B7,選挙人情報!A:T,20,FALSE),"")</f>
        <v/>
      </c>
      <c r="E7" s="218" t="str">
        <f>IFERROR(VLOOKUP(B7,選挙人情報!A:U,21,FALSE),"")</f>
        <v/>
      </c>
      <c r="F7" s="219" t="str">
        <f>IFERROR(VLOOKUP(B7,選挙人情報!A:U,7,FALSE),"")</f>
        <v/>
      </c>
      <c r="G7" s="224" t="str">
        <f>IFERROR(VLOOKUP(B7,選挙人情報!A:U,8,FALSE),"")</f>
        <v/>
      </c>
    </row>
    <row r="8" spans="1:12" ht="37.5" customHeight="1">
      <c r="A8">
        <v>3</v>
      </c>
      <c r="B8" s="11" t="e">
        <v>#VALUE!</v>
      </c>
      <c r="C8" s="133">
        <v>3</v>
      </c>
      <c r="D8" s="217" t="str">
        <f>IFERROR(VLOOKUP(B8,選挙人情報!A:T,20,FALSE),"")</f>
        <v/>
      </c>
      <c r="E8" s="218" t="str">
        <f>IFERROR(VLOOKUP(B8,選挙人情報!A:U,21,FALSE),"")</f>
        <v/>
      </c>
      <c r="F8" s="219" t="str">
        <f>IFERROR(VLOOKUP(B8,選挙人情報!A:U,7,FALSE),"")</f>
        <v/>
      </c>
      <c r="G8" s="224" t="str">
        <f>IFERROR(VLOOKUP(B8,選挙人情報!A:U,8,FALSE),"")</f>
        <v/>
      </c>
    </row>
    <row r="9" spans="1:12" ht="37.5" customHeight="1">
      <c r="A9">
        <v>4</v>
      </c>
      <c r="B9" s="11" t="e">
        <v>#VALUE!</v>
      </c>
      <c r="C9" s="133">
        <v>4</v>
      </c>
      <c r="D9" s="217" t="str">
        <f>IFERROR(VLOOKUP(B9,選挙人情報!A:T,20,FALSE),"")</f>
        <v/>
      </c>
      <c r="E9" s="218" t="str">
        <f>IFERROR(VLOOKUP(B9,選挙人情報!A:U,21,FALSE),"")</f>
        <v/>
      </c>
      <c r="F9" s="219" t="str">
        <f>IFERROR(VLOOKUP(B9,選挙人情報!A:U,7,FALSE),"")</f>
        <v/>
      </c>
      <c r="G9" s="224" t="str">
        <f>IFERROR(VLOOKUP(B9,選挙人情報!A:U,8,FALSE),"")</f>
        <v/>
      </c>
    </row>
    <row r="10" spans="1:12" ht="37.5" customHeight="1">
      <c r="A10">
        <v>5</v>
      </c>
      <c r="B10" s="11" t="e">
        <v>#VALUE!</v>
      </c>
      <c r="C10" s="133">
        <v>5</v>
      </c>
      <c r="D10" s="217" t="str">
        <f>IFERROR(VLOOKUP(B10,選挙人情報!A:T,20,FALSE),"")</f>
        <v/>
      </c>
      <c r="E10" s="218" t="str">
        <f>IFERROR(VLOOKUP(B10,選挙人情報!A:U,21,FALSE),"")</f>
        <v/>
      </c>
      <c r="F10" s="219" t="str">
        <f>IFERROR(VLOOKUP(B10,選挙人情報!A:U,7,FALSE),"")</f>
        <v/>
      </c>
      <c r="G10" s="224" t="str">
        <f>IFERROR(VLOOKUP(B10,選挙人情報!A:U,8,FALSE),"")</f>
        <v/>
      </c>
    </row>
    <row r="11" spans="1:12" ht="37.5" customHeight="1">
      <c r="A11">
        <v>6</v>
      </c>
      <c r="B11" s="11" t="e">
        <v>#VALUE!</v>
      </c>
      <c r="C11" s="133">
        <v>6</v>
      </c>
      <c r="D11" s="217" t="str">
        <f>IFERROR(VLOOKUP(B11,選挙人情報!A:T,20,FALSE),"")</f>
        <v/>
      </c>
      <c r="E11" s="218" t="str">
        <f>IFERROR(VLOOKUP(B11,選挙人情報!A:U,21,FALSE),"")</f>
        <v/>
      </c>
      <c r="F11" s="219" t="str">
        <f>IFERROR(VLOOKUP(B11,選挙人情報!A:U,7,FALSE),"")</f>
        <v/>
      </c>
      <c r="G11" s="224" t="str">
        <f>IFERROR(VLOOKUP(B11,選挙人情報!A:U,8,FALSE),"")</f>
        <v/>
      </c>
    </row>
    <row r="12" spans="1:12" ht="37.5" customHeight="1">
      <c r="A12">
        <v>7</v>
      </c>
      <c r="B12" s="11" t="e">
        <v>#VALUE!</v>
      </c>
      <c r="C12" s="133">
        <v>7</v>
      </c>
      <c r="D12" s="217" t="str">
        <f>IFERROR(VLOOKUP(B12,選挙人情報!A:T,20,FALSE),"")</f>
        <v/>
      </c>
      <c r="E12" s="218" t="str">
        <f>IFERROR(VLOOKUP(B12,選挙人情報!A:U,21,FALSE),"")</f>
        <v/>
      </c>
      <c r="F12" s="219" t="str">
        <f>IFERROR(VLOOKUP(B12,選挙人情報!A:U,7,FALSE),"")</f>
        <v/>
      </c>
      <c r="G12" s="224" t="str">
        <f>IFERROR(VLOOKUP(B12,選挙人情報!A:U,8,FALSE),"")</f>
        <v/>
      </c>
    </row>
    <row r="13" spans="1:12" ht="37.5" customHeight="1">
      <c r="A13">
        <v>8</v>
      </c>
      <c r="B13" s="11" t="e">
        <v>#VALUE!</v>
      </c>
      <c r="C13" s="133">
        <v>8</v>
      </c>
      <c r="D13" s="217" t="str">
        <f>IFERROR(VLOOKUP(B13,選挙人情報!A:T,20,FALSE),"")</f>
        <v/>
      </c>
      <c r="E13" s="218" t="str">
        <f>IFERROR(VLOOKUP(B13,選挙人情報!A:U,21,FALSE),"")</f>
        <v/>
      </c>
      <c r="F13" s="219" t="str">
        <f>IFERROR(VLOOKUP(B13,選挙人情報!A:U,7,FALSE),"")</f>
        <v/>
      </c>
      <c r="G13" s="224" t="str">
        <f>IFERROR(VLOOKUP(B13,選挙人情報!A:U,8,FALSE),"")</f>
        <v/>
      </c>
    </row>
    <row r="14" spans="1:12" ht="37.5" customHeight="1">
      <c r="A14">
        <v>9</v>
      </c>
      <c r="B14" s="11" t="e">
        <v>#VALUE!</v>
      </c>
      <c r="C14" s="133">
        <v>9</v>
      </c>
      <c r="D14" s="217" t="str">
        <f>IFERROR(VLOOKUP(B14,選挙人情報!A:T,20,FALSE),"")</f>
        <v/>
      </c>
      <c r="E14" s="218" t="str">
        <f>IFERROR(VLOOKUP(B14,選挙人情報!A:U,21,FALSE),"")</f>
        <v/>
      </c>
      <c r="F14" s="219" t="str">
        <f>IFERROR(VLOOKUP(B14,選挙人情報!A:U,7,FALSE),"")</f>
        <v/>
      </c>
      <c r="G14" s="224" t="str">
        <f>IFERROR(VLOOKUP(B14,選挙人情報!A:U,8,FALSE),"")</f>
        <v/>
      </c>
    </row>
    <row r="15" spans="1:12" ht="37.5" customHeight="1">
      <c r="A15">
        <v>10</v>
      </c>
      <c r="B15" s="11" t="e">
        <v>#VALUE!</v>
      </c>
      <c r="C15" s="133">
        <v>10</v>
      </c>
      <c r="D15" s="217" t="str">
        <f>IFERROR(VLOOKUP(B15,選挙人情報!A:T,20,FALSE),"")</f>
        <v/>
      </c>
      <c r="E15" s="218" t="str">
        <f>IFERROR(VLOOKUP(B15,選挙人情報!A:U,21,FALSE),"")</f>
        <v/>
      </c>
      <c r="F15" s="219" t="str">
        <f>IFERROR(VLOOKUP(B15,選挙人情報!A:U,7,FALSE),"")</f>
        <v/>
      </c>
      <c r="G15" s="224" t="str">
        <f>IFERROR(VLOOKUP(B15,選挙人情報!A:U,8,FALSE),"")</f>
        <v/>
      </c>
    </row>
    <row r="16" spans="1:12" ht="37.5" customHeight="1">
      <c r="A16">
        <v>11</v>
      </c>
      <c r="B16" s="11" t="e">
        <v>#VALUE!</v>
      </c>
      <c r="C16" s="133">
        <v>11</v>
      </c>
      <c r="D16" s="217" t="str">
        <f>IFERROR(VLOOKUP(B16,選挙人情報!A:T,20,FALSE),"")</f>
        <v/>
      </c>
      <c r="E16" s="218" t="str">
        <f>IFERROR(VLOOKUP(B16,選挙人情報!A:U,21,FALSE),"")</f>
        <v/>
      </c>
      <c r="F16" s="219" t="str">
        <f>IFERROR(VLOOKUP(B16,選挙人情報!A:U,7,FALSE),"")</f>
        <v/>
      </c>
      <c r="G16" s="224" t="str">
        <f>IFERROR(VLOOKUP(B16,選挙人情報!A:U,8,FALSE),"")</f>
        <v/>
      </c>
    </row>
    <row r="17" spans="1:7" ht="37.5" customHeight="1">
      <c r="A17">
        <v>12</v>
      </c>
      <c r="B17" s="11" t="e">
        <v>#VALUE!</v>
      </c>
      <c r="C17" s="133">
        <v>12</v>
      </c>
      <c r="D17" s="217" t="str">
        <f>IFERROR(VLOOKUP(B17,選挙人情報!A:T,20,FALSE),"")</f>
        <v/>
      </c>
      <c r="E17" s="218" t="str">
        <f>IFERROR(VLOOKUP(B17,選挙人情報!A:U,21,FALSE),"")</f>
        <v/>
      </c>
      <c r="F17" s="219" t="str">
        <f>IFERROR(VLOOKUP(B17,選挙人情報!A:U,7,FALSE),"")</f>
        <v/>
      </c>
      <c r="G17" s="224" t="str">
        <f>IFERROR(VLOOKUP(B17,選挙人情報!A:U,8,FALSE),"")</f>
        <v/>
      </c>
    </row>
    <row r="18" spans="1:7" ht="37.5" customHeight="1">
      <c r="A18">
        <v>13</v>
      </c>
      <c r="B18" s="11" t="e">
        <v>#VALUE!</v>
      </c>
      <c r="C18" s="133">
        <v>13</v>
      </c>
      <c r="D18" s="217" t="str">
        <f>IFERROR(VLOOKUP(B18,選挙人情報!A:T,20,FALSE),"")</f>
        <v/>
      </c>
      <c r="E18" s="218" t="str">
        <f>IFERROR(VLOOKUP(B18,選挙人情報!A:U,21,FALSE),"")</f>
        <v/>
      </c>
      <c r="F18" s="219" t="str">
        <f>IFERROR(VLOOKUP(B18,選挙人情報!A:U,7,FALSE),"")</f>
        <v/>
      </c>
      <c r="G18" s="224" t="str">
        <f>IFERROR(VLOOKUP(B18,選挙人情報!A:U,8,FALSE),"")</f>
        <v/>
      </c>
    </row>
    <row r="19" spans="1:7" ht="37.5" customHeight="1">
      <c r="A19">
        <v>14</v>
      </c>
      <c r="B19" s="11" t="e">
        <v>#VALUE!</v>
      </c>
      <c r="C19" s="133">
        <v>14</v>
      </c>
      <c r="D19" s="217" t="str">
        <f>IFERROR(VLOOKUP(B19,選挙人情報!A:T,20,FALSE),"")</f>
        <v/>
      </c>
      <c r="E19" s="218" t="str">
        <f>IFERROR(VLOOKUP(B19,選挙人情報!A:U,21,FALSE),"")</f>
        <v/>
      </c>
      <c r="F19" s="219" t="str">
        <f>IFERROR(VLOOKUP(B19,選挙人情報!A:U,7,FALSE),"")</f>
        <v/>
      </c>
      <c r="G19" s="224" t="str">
        <f>IFERROR(VLOOKUP(B19,選挙人情報!A:U,8,FALSE),"")</f>
        <v/>
      </c>
    </row>
    <row r="20" spans="1:7" ht="37.5" customHeight="1">
      <c r="A20">
        <v>15</v>
      </c>
      <c r="B20" s="11" t="e">
        <v>#VALUE!</v>
      </c>
      <c r="C20" s="133">
        <v>15</v>
      </c>
      <c r="D20" s="217" t="str">
        <f>IFERROR(VLOOKUP(B20,選挙人情報!A:T,20,FALSE),"")</f>
        <v/>
      </c>
      <c r="E20" s="218" t="str">
        <f>IFERROR(VLOOKUP(B20,選挙人情報!A:U,21,FALSE),"")</f>
        <v/>
      </c>
      <c r="F20" s="219" t="str">
        <f>IFERROR(VLOOKUP(B20,選挙人情報!A:U,7,FALSE),"")</f>
        <v/>
      </c>
      <c r="G20" s="224" t="str">
        <f>IFERROR(VLOOKUP(B20,選挙人情報!A:U,8,FALSE),"")</f>
        <v/>
      </c>
    </row>
    <row r="21" spans="1:7" ht="37.5" customHeight="1">
      <c r="A21">
        <v>16</v>
      </c>
      <c r="B21" s="11" t="e">
        <v>#VALUE!</v>
      </c>
      <c r="C21" s="133">
        <v>16</v>
      </c>
      <c r="D21" s="217" t="str">
        <f>IFERROR(VLOOKUP(B21,選挙人情報!A:T,20,FALSE),"")</f>
        <v/>
      </c>
      <c r="E21" s="218" t="str">
        <f>IFERROR(VLOOKUP(B21,選挙人情報!A:U,21,FALSE),"")</f>
        <v/>
      </c>
      <c r="F21" s="219" t="str">
        <f>IFERROR(VLOOKUP(B21,選挙人情報!A:U,7,FALSE),"")</f>
        <v/>
      </c>
      <c r="G21" s="224" t="str">
        <f>IFERROR(VLOOKUP(B21,選挙人情報!A:U,8,FALSE),"")</f>
        <v/>
      </c>
    </row>
    <row r="22" spans="1:7" ht="37.5" customHeight="1">
      <c r="A22">
        <v>17</v>
      </c>
      <c r="B22" s="11" t="e">
        <v>#VALUE!</v>
      </c>
      <c r="C22" s="133">
        <v>17</v>
      </c>
      <c r="D22" s="217" t="str">
        <f>IFERROR(VLOOKUP(B22,選挙人情報!A:T,20,FALSE),"")</f>
        <v/>
      </c>
      <c r="E22" s="218" t="str">
        <f>IFERROR(VLOOKUP(B22,選挙人情報!A:U,21,FALSE),"")</f>
        <v/>
      </c>
      <c r="F22" s="219" t="str">
        <f>IFERROR(VLOOKUP(B22,選挙人情報!A:U,7,FALSE),"")</f>
        <v/>
      </c>
      <c r="G22" s="224" t="str">
        <f>IFERROR(VLOOKUP(B22,選挙人情報!A:U,8,FALSE),"")</f>
        <v/>
      </c>
    </row>
    <row r="23" spans="1:7" ht="37.5" customHeight="1">
      <c r="A23">
        <v>18</v>
      </c>
      <c r="B23" s="11" t="e">
        <v>#VALUE!</v>
      </c>
      <c r="C23" s="133">
        <v>18</v>
      </c>
      <c r="D23" s="217" t="str">
        <f>IFERROR(VLOOKUP(B23,選挙人情報!A:T,20,FALSE),"")</f>
        <v/>
      </c>
      <c r="E23" s="218" t="str">
        <f>IFERROR(VLOOKUP(B23,選挙人情報!A:U,21,FALSE),"")</f>
        <v/>
      </c>
      <c r="F23" s="219" t="str">
        <f>IFERROR(VLOOKUP(B23,選挙人情報!A:U,7,FALSE),"")</f>
        <v/>
      </c>
      <c r="G23" s="224" t="str">
        <f>IFERROR(VLOOKUP(B23,選挙人情報!A:U,8,FALSE),"")</f>
        <v/>
      </c>
    </row>
    <row r="24" spans="1:7" ht="37.5" customHeight="1">
      <c r="A24">
        <v>19</v>
      </c>
      <c r="B24" s="11" t="e">
        <v>#VALUE!</v>
      </c>
      <c r="C24" s="133">
        <v>19</v>
      </c>
      <c r="D24" s="217" t="str">
        <f>IFERROR(VLOOKUP(B24,選挙人情報!A:T,20,FALSE),"")</f>
        <v/>
      </c>
      <c r="E24" s="218" t="str">
        <f>IFERROR(VLOOKUP(B24,選挙人情報!A:U,21,FALSE),"")</f>
        <v/>
      </c>
      <c r="F24" s="219" t="str">
        <f>IFERROR(VLOOKUP(B24,選挙人情報!A:U,7,FALSE),"")</f>
        <v/>
      </c>
      <c r="G24" s="224" t="str">
        <f>IFERROR(VLOOKUP(B24,選挙人情報!A:U,8,FALSE),"")</f>
        <v/>
      </c>
    </row>
    <row r="25" spans="1:7" ht="37.5" customHeight="1">
      <c r="A25">
        <v>20</v>
      </c>
      <c r="B25" s="11" t="e">
        <v>#VALUE!</v>
      </c>
      <c r="C25" s="133">
        <v>20</v>
      </c>
      <c r="D25" s="217" t="str">
        <f>IFERROR(VLOOKUP(B25,選挙人情報!A:T,20,FALSE),"")</f>
        <v/>
      </c>
      <c r="E25" s="218" t="str">
        <f>IFERROR(VLOOKUP(B25,選挙人情報!A:U,21,FALSE),"")</f>
        <v/>
      </c>
      <c r="F25" s="219" t="str">
        <f>IFERROR(VLOOKUP(B25,選挙人情報!A:U,7,FALSE),"")</f>
        <v/>
      </c>
      <c r="G25" s="224" t="str">
        <f>IFERROR(VLOOKUP(B25,選挙人情報!A:U,8,FALSE),"")</f>
        <v/>
      </c>
    </row>
    <row r="26" spans="1:7" ht="37.5" customHeight="1">
      <c r="A26">
        <v>21</v>
      </c>
      <c r="B26" s="11" t="e">
        <v>#VALUE!</v>
      </c>
      <c r="C26" s="133">
        <v>21</v>
      </c>
      <c r="D26" s="217" t="str">
        <f>IFERROR(VLOOKUP(B26,選挙人情報!A:T,20,FALSE),"")</f>
        <v/>
      </c>
      <c r="E26" s="218" t="str">
        <f>IFERROR(VLOOKUP(B26,選挙人情報!A:U,21,FALSE),"")</f>
        <v/>
      </c>
      <c r="F26" s="219" t="str">
        <f>IFERROR(VLOOKUP(B26,選挙人情報!A:U,7,FALSE),"")</f>
        <v/>
      </c>
      <c r="G26" s="224" t="str">
        <f>IFERROR(VLOOKUP(B26,選挙人情報!A:U,8,FALSE),"")</f>
        <v/>
      </c>
    </row>
    <row r="27" spans="1:7" ht="37.5" customHeight="1">
      <c r="A27">
        <v>22</v>
      </c>
      <c r="B27" s="11" t="e">
        <v>#VALUE!</v>
      </c>
      <c r="C27" s="133">
        <v>22</v>
      </c>
      <c r="D27" s="217" t="str">
        <f>IFERROR(VLOOKUP(B27,選挙人情報!A:T,20,FALSE),"")</f>
        <v/>
      </c>
      <c r="E27" s="218" t="str">
        <f>IFERROR(VLOOKUP(B27,選挙人情報!A:U,21,FALSE),"")</f>
        <v/>
      </c>
      <c r="F27" s="219" t="str">
        <f>IFERROR(VLOOKUP(B27,選挙人情報!A:U,7,FALSE),"")</f>
        <v/>
      </c>
      <c r="G27" s="224" t="str">
        <f>IFERROR(VLOOKUP(B27,選挙人情報!A:U,8,FALSE),"")</f>
        <v/>
      </c>
    </row>
    <row r="28" spans="1:7" ht="37.5" customHeight="1">
      <c r="A28">
        <v>23</v>
      </c>
      <c r="B28" s="11" t="e">
        <v>#VALUE!</v>
      </c>
      <c r="C28" s="133">
        <v>23</v>
      </c>
      <c r="D28" s="217" t="str">
        <f>IFERROR(VLOOKUP(B28,選挙人情報!A:T,20,FALSE),"")</f>
        <v/>
      </c>
      <c r="E28" s="218" t="str">
        <f>IFERROR(VLOOKUP(B28,選挙人情報!A:U,21,FALSE),"")</f>
        <v/>
      </c>
      <c r="F28" s="219" t="str">
        <f>IFERROR(VLOOKUP(B28,選挙人情報!A:U,7,FALSE),"")</f>
        <v/>
      </c>
      <c r="G28" s="224" t="str">
        <f>IFERROR(VLOOKUP(B28,選挙人情報!A:U,8,FALSE),"")</f>
        <v/>
      </c>
    </row>
    <row r="29" spans="1:7" ht="37.5" customHeight="1">
      <c r="A29">
        <v>24</v>
      </c>
      <c r="B29" s="11" t="e">
        <v>#VALUE!</v>
      </c>
      <c r="C29" s="133">
        <v>24</v>
      </c>
      <c r="D29" s="217" t="str">
        <f>IFERROR(VLOOKUP(B29,選挙人情報!A:T,20,FALSE),"")</f>
        <v/>
      </c>
      <c r="E29" s="218" t="str">
        <f>IFERROR(VLOOKUP(B29,選挙人情報!A:U,21,FALSE),"")</f>
        <v/>
      </c>
      <c r="F29" s="219" t="str">
        <f>IFERROR(VLOOKUP(B29,選挙人情報!A:U,7,FALSE),"")</f>
        <v/>
      </c>
      <c r="G29" s="224" t="str">
        <f>IFERROR(VLOOKUP(B29,選挙人情報!A:U,8,FALSE),"")</f>
        <v/>
      </c>
    </row>
    <row r="30" spans="1:7" ht="37.5" customHeight="1">
      <c r="A30">
        <v>25</v>
      </c>
      <c r="B30" s="11" t="e">
        <v>#VALUE!</v>
      </c>
      <c r="C30" s="133">
        <v>25</v>
      </c>
      <c r="D30" s="217" t="str">
        <f>IFERROR(VLOOKUP(B30,選挙人情報!A:T,20,FALSE),"")</f>
        <v/>
      </c>
      <c r="E30" s="218" t="str">
        <f>IFERROR(VLOOKUP(B30,選挙人情報!A:U,21,FALSE),"")</f>
        <v/>
      </c>
      <c r="F30" s="219" t="str">
        <f>IFERROR(VLOOKUP(B30,選挙人情報!A:U,7,FALSE),"")</f>
        <v/>
      </c>
      <c r="G30" s="224" t="str">
        <f>IFERROR(VLOOKUP(B30,選挙人情報!A:U,8,FALSE),"")</f>
        <v/>
      </c>
    </row>
    <row r="31" spans="1:7" ht="37.5" customHeight="1">
      <c r="A31">
        <v>26</v>
      </c>
      <c r="B31" s="11" t="e">
        <v>#VALUE!</v>
      </c>
      <c r="C31" s="133">
        <v>26</v>
      </c>
      <c r="D31" s="217" t="str">
        <f>IFERROR(VLOOKUP(B31,選挙人情報!A:T,20,FALSE),"")</f>
        <v/>
      </c>
      <c r="E31" s="218" t="str">
        <f>IFERROR(VLOOKUP(B31,選挙人情報!A:U,21,FALSE),"")</f>
        <v/>
      </c>
      <c r="F31" s="219" t="str">
        <f>IFERROR(VLOOKUP(B31,選挙人情報!A:U,7,FALSE),"")</f>
        <v/>
      </c>
      <c r="G31" s="224" t="str">
        <f>IFERROR(VLOOKUP(B31,選挙人情報!A:U,8,FALSE),"")</f>
        <v/>
      </c>
    </row>
    <row r="32" spans="1:7" ht="37.5" customHeight="1">
      <c r="A32">
        <v>27</v>
      </c>
      <c r="B32" s="11" t="e">
        <v>#VALUE!</v>
      </c>
      <c r="C32" s="133">
        <v>27</v>
      </c>
      <c r="D32" s="217" t="str">
        <f>IFERROR(VLOOKUP(B32,選挙人情報!A:T,20,FALSE),"")</f>
        <v/>
      </c>
      <c r="E32" s="218" t="str">
        <f>IFERROR(VLOOKUP(B32,選挙人情報!A:U,21,FALSE),"")</f>
        <v/>
      </c>
      <c r="F32" s="219" t="str">
        <f>IFERROR(VLOOKUP(B32,選挙人情報!A:U,7,FALSE),"")</f>
        <v/>
      </c>
      <c r="G32" s="224" t="str">
        <f>IFERROR(VLOOKUP(B32,選挙人情報!A:U,8,FALSE),"")</f>
        <v/>
      </c>
    </row>
    <row r="33" spans="1:7" ht="37.5" customHeight="1">
      <c r="A33">
        <v>28</v>
      </c>
      <c r="B33" s="11" t="e">
        <v>#VALUE!</v>
      </c>
      <c r="C33" s="133">
        <v>28</v>
      </c>
      <c r="D33" s="217" t="str">
        <f>IFERROR(VLOOKUP(B33,選挙人情報!A:T,20,FALSE),"")</f>
        <v/>
      </c>
      <c r="E33" s="218" t="str">
        <f>IFERROR(VLOOKUP(B33,選挙人情報!A:U,21,FALSE),"")</f>
        <v/>
      </c>
      <c r="F33" s="219" t="str">
        <f>IFERROR(VLOOKUP(B33,選挙人情報!A:U,7,FALSE),"")</f>
        <v/>
      </c>
      <c r="G33" s="224" t="str">
        <f>IFERROR(VLOOKUP(B33,選挙人情報!A:U,8,FALSE),"")</f>
        <v/>
      </c>
    </row>
    <row r="34" spans="1:7" ht="37.5" customHeight="1">
      <c r="A34">
        <v>29</v>
      </c>
      <c r="B34" s="11" t="e">
        <v>#VALUE!</v>
      </c>
      <c r="C34" s="133">
        <v>29</v>
      </c>
      <c r="D34" s="217" t="str">
        <f>IFERROR(VLOOKUP(B34,選挙人情報!A:T,20,FALSE),"")</f>
        <v/>
      </c>
      <c r="E34" s="218" t="str">
        <f>IFERROR(VLOOKUP(B34,選挙人情報!A:U,21,FALSE),"")</f>
        <v/>
      </c>
      <c r="F34" s="219" t="str">
        <f>IFERROR(VLOOKUP(B34,選挙人情報!A:U,7,FALSE),"")</f>
        <v/>
      </c>
      <c r="G34" s="224" t="str">
        <f>IFERROR(VLOOKUP(B34,選挙人情報!A:U,8,FALSE),"")</f>
        <v/>
      </c>
    </row>
    <row r="35" spans="1:7" ht="37.5" customHeight="1">
      <c r="A35">
        <v>30</v>
      </c>
      <c r="B35" s="11" t="e">
        <v>#VALUE!</v>
      </c>
      <c r="C35" s="133">
        <v>30</v>
      </c>
      <c r="D35" s="217" t="str">
        <f>IFERROR(VLOOKUP(B35,選挙人情報!A:T,20,FALSE),"")</f>
        <v/>
      </c>
      <c r="E35" s="218" t="str">
        <f>IFERROR(VLOOKUP(B35,選挙人情報!A:U,21,FALSE),"")</f>
        <v/>
      </c>
      <c r="F35" s="219" t="str">
        <f>IFERROR(VLOOKUP(B35,選挙人情報!A:U,7,FALSE),"")</f>
        <v/>
      </c>
      <c r="G35" s="224" t="str">
        <f>IFERROR(VLOOKUP(B35,選挙人情報!A:U,8,FALSE),"")</f>
        <v/>
      </c>
    </row>
    <row r="36" spans="1:7" ht="37.5" customHeight="1">
      <c r="A36">
        <v>31</v>
      </c>
      <c r="B36" s="11" t="e">
        <v>#VALUE!</v>
      </c>
      <c r="C36" s="133">
        <v>31</v>
      </c>
      <c r="D36" s="217" t="str">
        <f>IFERROR(VLOOKUP(B36,選挙人情報!A:T,20,FALSE),"")</f>
        <v/>
      </c>
      <c r="E36" s="218" t="str">
        <f>IFERROR(VLOOKUP(B36,選挙人情報!A:U,21,FALSE),"")</f>
        <v/>
      </c>
      <c r="F36" s="219" t="str">
        <f>IFERROR(VLOOKUP(B36,選挙人情報!A:U,7,FALSE),"")</f>
        <v/>
      </c>
      <c r="G36" s="224" t="str">
        <f>IFERROR(VLOOKUP(B36,選挙人情報!A:U,8,FALSE),"")</f>
        <v/>
      </c>
    </row>
    <row r="37" spans="1:7" ht="37.5" customHeight="1">
      <c r="A37">
        <v>32</v>
      </c>
      <c r="B37" s="11" t="e">
        <v>#VALUE!</v>
      </c>
      <c r="C37" s="133">
        <v>32</v>
      </c>
      <c r="D37" s="217" t="str">
        <f>IFERROR(VLOOKUP(B37,選挙人情報!A:T,20,FALSE),"")</f>
        <v/>
      </c>
      <c r="E37" s="218" t="str">
        <f>IFERROR(VLOOKUP(B37,選挙人情報!A:U,21,FALSE),"")</f>
        <v/>
      </c>
      <c r="F37" s="219" t="str">
        <f>IFERROR(VLOOKUP(B37,選挙人情報!A:U,7,FALSE),"")</f>
        <v/>
      </c>
      <c r="G37" s="224" t="str">
        <f>IFERROR(VLOOKUP(B37,選挙人情報!A:U,8,FALSE),"")</f>
        <v/>
      </c>
    </row>
    <row r="38" spans="1:7" ht="37.5" customHeight="1">
      <c r="A38">
        <v>33</v>
      </c>
      <c r="B38" s="11" t="e">
        <v>#VALUE!</v>
      </c>
      <c r="C38" s="133">
        <v>33</v>
      </c>
      <c r="D38" s="217" t="str">
        <f>IFERROR(VLOOKUP(B38,選挙人情報!A:T,20,FALSE),"")</f>
        <v/>
      </c>
      <c r="E38" s="218" t="str">
        <f>IFERROR(VLOOKUP(B38,選挙人情報!A:U,21,FALSE),"")</f>
        <v/>
      </c>
      <c r="F38" s="219" t="str">
        <f>IFERROR(VLOOKUP(B38,選挙人情報!A:U,7,FALSE),"")</f>
        <v/>
      </c>
      <c r="G38" s="224" t="str">
        <f>IFERROR(VLOOKUP(B38,選挙人情報!A:U,8,FALSE),"")</f>
        <v/>
      </c>
    </row>
    <row r="39" spans="1:7" ht="37.5" customHeight="1">
      <c r="A39">
        <v>34</v>
      </c>
      <c r="B39" s="11" t="e">
        <v>#VALUE!</v>
      </c>
      <c r="C39" s="133">
        <v>34</v>
      </c>
      <c r="D39" s="217" t="str">
        <f>IFERROR(VLOOKUP(B39,選挙人情報!A:T,20,FALSE),"")</f>
        <v/>
      </c>
      <c r="E39" s="218" t="str">
        <f>IFERROR(VLOOKUP(B39,選挙人情報!A:U,21,FALSE),"")</f>
        <v/>
      </c>
      <c r="F39" s="219" t="str">
        <f>IFERROR(VLOOKUP(B39,選挙人情報!A:U,7,FALSE),"")</f>
        <v/>
      </c>
      <c r="G39" s="224" t="str">
        <f>IFERROR(VLOOKUP(B39,選挙人情報!A:U,8,FALSE),"")</f>
        <v/>
      </c>
    </row>
    <row r="40" spans="1:7" ht="37.5" customHeight="1">
      <c r="A40">
        <v>35</v>
      </c>
      <c r="B40" s="11" t="e">
        <v>#VALUE!</v>
      </c>
      <c r="C40" s="133">
        <v>35</v>
      </c>
      <c r="D40" s="217" t="str">
        <f>IFERROR(VLOOKUP(B40,選挙人情報!A:T,20,FALSE),"")</f>
        <v/>
      </c>
      <c r="E40" s="218" t="str">
        <f>IFERROR(VLOOKUP(B40,選挙人情報!A:U,21,FALSE),"")</f>
        <v/>
      </c>
      <c r="F40" s="219" t="str">
        <f>IFERROR(VLOOKUP(B40,選挙人情報!A:U,7,FALSE),"")</f>
        <v/>
      </c>
      <c r="G40" s="224" t="str">
        <f>IFERROR(VLOOKUP(B40,選挙人情報!A:U,8,FALSE),"")</f>
        <v/>
      </c>
    </row>
    <row r="41" spans="1:7" ht="37.5" customHeight="1">
      <c r="A41">
        <v>36</v>
      </c>
      <c r="B41" s="11" t="e">
        <v>#VALUE!</v>
      </c>
      <c r="C41" s="133">
        <v>36</v>
      </c>
      <c r="D41" s="217" t="str">
        <f>IFERROR(VLOOKUP(B41,選挙人情報!A:T,20,FALSE),"")</f>
        <v/>
      </c>
      <c r="E41" s="218" t="str">
        <f>IFERROR(VLOOKUP(B41,選挙人情報!A:U,21,FALSE),"")</f>
        <v/>
      </c>
      <c r="F41" s="219" t="str">
        <f>IFERROR(VLOOKUP(B41,選挙人情報!A:U,7,FALSE),"")</f>
        <v/>
      </c>
      <c r="G41" s="224" t="str">
        <f>IFERROR(VLOOKUP(B41,選挙人情報!A:U,8,FALSE),"")</f>
        <v/>
      </c>
    </row>
    <row r="42" spans="1:7" ht="37.5" customHeight="1">
      <c r="A42">
        <v>37</v>
      </c>
      <c r="B42" s="11" t="e">
        <v>#VALUE!</v>
      </c>
      <c r="C42" s="133">
        <v>37</v>
      </c>
      <c r="D42" s="217" t="str">
        <f>IFERROR(VLOOKUP(B42,選挙人情報!A:T,20,FALSE),"")</f>
        <v/>
      </c>
      <c r="E42" s="218" t="str">
        <f>IFERROR(VLOOKUP(B42,選挙人情報!A:U,21,FALSE),"")</f>
        <v/>
      </c>
      <c r="F42" s="219" t="str">
        <f>IFERROR(VLOOKUP(B42,選挙人情報!A:U,7,FALSE),"")</f>
        <v/>
      </c>
      <c r="G42" s="224" t="str">
        <f>IFERROR(VLOOKUP(B42,選挙人情報!A:U,8,FALSE),"")</f>
        <v/>
      </c>
    </row>
    <row r="43" spans="1:7" ht="37.5" customHeight="1">
      <c r="A43">
        <v>38</v>
      </c>
      <c r="B43" s="11" t="e">
        <v>#VALUE!</v>
      </c>
      <c r="C43" s="133">
        <v>38</v>
      </c>
      <c r="D43" s="217" t="str">
        <f>IFERROR(VLOOKUP(B43,選挙人情報!A:T,20,FALSE),"")</f>
        <v/>
      </c>
      <c r="E43" s="218" t="str">
        <f>IFERROR(VLOOKUP(B43,選挙人情報!A:U,21,FALSE),"")</f>
        <v/>
      </c>
      <c r="F43" s="219" t="str">
        <f>IFERROR(VLOOKUP(B43,選挙人情報!A:U,7,FALSE),"")</f>
        <v/>
      </c>
      <c r="G43" s="224" t="str">
        <f>IFERROR(VLOOKUP(B43,選挙人情報!A:U,8,FALSE),"")</f>
        <v/>
      </c>
    </row>
    <row r="44" spans="1:7" ht="37.5" customHeight="1">
      <c r="A44">
        <v>39</v>
      </c>
      <c r="B44" s="11" t="e">
        <v>#VALUE!</v>
      </c>
      <c r="C44" s="133">
        <v>39</v>
      </c>
      <c r="D44" s="217" t="str">
        <f>IFERROR(VLOOKUP(B44,選挙人情報!A:T,20,FALSE),"")</f>
        <v/>
      </c>
      <c r="E44" s="218" t="str">
        <f>IFERROR(VLOOKUP(B44,選挙人情報!A:U,21,FALSE),"")</f>
        <v/>
      </c>
      <c r="F44" s="219" t="str">
        <f>IFERROR(VLOOKUP(B44,選挙人情報!A:U,7,FALSE),"")</f>
        <v/>
      </c>
      <c r="G44" s="224" t="str">
        <f>IFERROR(VLOOKUP(B44,選挙人情報!A:U,8,FALSE),"")</f>
        <v/>
      </c>
    </row>
    <row r="45" spans="1:7" ht="37.5" customHeight="1" thickBot="1">
      <c r="A45">
        <v>40</v>
      </c>
      <c r="B45" s="11" t="e">
        <v>#VALUE!</v>
      </c>
      <c r="C45" s="134">
        <v>40</v>
      </c>
      <c r="D45" s="220" t="str">
        <f>IFERROR(VLOOKUP(B45,選挙人情報!A:T,20,FALSE),"")</f>
        <v/>
      </c>
      <c r="E45" s="221" t="str">
        <f>IFERROR(VLOOKUP(B45,選挙人情報!A:U,21,FALSE),"")</f>
        <v/>
      </c>
      <c r="F45" s="222" t="str">
        <f>IFERROR(VLOOKUP(B45,選挙人情報!A:U,7,FALSE),"")</f>
        <v/>
      </c>
      <c r="G45" s="226" t="str">
        <f>IFERROR(VLOOKUP(B45,選挙人情報!A:U,8,FALSE),"")</f>
        <v/>
      </c>
    </row>
    <row r="46" spans="1:7" ht="37.5" customHeight="1">
      <c r="A46">
        <v>41</v>
      </c>
      <c r="B46" s="11" t="e">
        <v>#VALUE!</v>
      </c>
      <c r="C46" s="132">
        <v>41</v>
      </c>
      <c r="D46" s="214" t="str">
        <f>IFERROR(VLOOKUP(B46,選挙人情報!A:T,20,FALSE),"")</f>
        <v/>
      </c>
      <c r="E46" s="223" t="str">
        <f>IFERROR(VLOOKUP(B46,選挙人情報!A:U,21,FALSE),"")</f>
        <v/>
      </c>
      <c r="F46" s="216" t="str">
        <f>IFERROR(VLOOKUP(B46,選挙人情報!A:U,7,FALSE),"")</f>
        <v/>
      </c>
      <c r="G46" s="225" t="str">
        <f>IFERROR(VLOOKUP(B46,選挙人情報!A:U,8,FALSE),"")</f>
        <v/>
      </c>
    </row>
    <row r="47" spans="1:7" ht="37.5" customHeight="1">
      <c r="A47">
        <v>42</v>
      </c>
      <c r="B47" s="11" t="e">
        <v>#VALUE!</v>
      </c>
      <c r="C47" s="133">
        <v>42</v>
      </c>
      <c r="D47" s="217" t="str">
        <f>IFERROR(VLOOKUP(B47,選挙人情報!A:T,20,FALSE),"")</f>
        <v/>
      </c>
      <c r="E47" s="218" t="str">
        <f>IFERROR(VLOOKUP(B47,選挙人情報!A:U,21,FALSE),"")</f>
        <v/>
      </c>
      <c r="F47" s="219" t="str">
        <f>IFERROR(VLOOKUP(B47,選挙人情報!A:U,7,FALSE),"")</f>
        <v/>
      </c>
      <c r="G47" s="224" t="str">
        <f>IFERROR(VLOOKUP(B47,選挙人情報!A:U,8,FALSE),"")</f>
        <v/>
      </c>
    </row>
    <row r="48" spans="1:7" ht="37.5" customHeight="1">
      <c r="A48">
        <v>43</v>
      </c>
      <c r="B48" s="11" t="e">
        <v>#VALUE!</v>
      </c>
      <c r="C48" s="133">
        <v>43</v>
      </c>
      <c r="D48" s="217" t="str">
        <f>IFERROR(VLOOKUP(B48,選挙人情報!A:T,20,FALSE),"")</f>
        <v/>
      </c>
      <c r="E48" s="218" t="str">
        <f>IFERROR(VLOOKUP(B48,選挙人情報!A:U,21,FALSE),"")</f>
        <v/>
      </c>
      <c r="F48" s="219" t="str">
        <f>IFERROR(VLOOKUP(B48,選挙人情報!A:U,7,FALSE),"")</f>
        <v/>
      </c>
      <c r="G48" s="224" t="str">
        <f>IFERROR(VLOOKUP(B48,選挙人情報!A:U,8,FALSE),"")</f>
        <v/>
      </c>
    </row>
    <row r="49" spans="1:7" ht="37.5" customHeight="1">
      <c r="A49">
        <v>44</v>
      </c>
      <c r="B49" s="11" t="e">
        <v>#VALUE!</v>
      </c>
      <c r="C49" s="133">
        <v>44</v>
      </c>
      <c r="D49" s="217" t="str">
        <f>IFERROR(VLOOKUP(B49,選挙人情報!A:T,20,FALSE),"")</f>
        <v/>
      </c>
      <c r="E49" s="218" t="str">
        <f>IFERROR(VLOOKUP(B49,選挙人情報!A:U,21,FALSE),"")</f>
        <v/>
      </c>
      <c r="F49" s="219" t="str">
        <f>IFERROR(VLOOKUP(B49,選挙人情報!A:U,7,FALSE),"")</f>
        <v/>
      </c>
      <c r="G49" s="224" t="str">
        <f>IFERROR(VLOOKUP(B49,選挙人情報!A:U,8,FALSE),"")</f>
        <v/>
      </c>
    </row>
    <row r="50" spans="1:7" ht="37.5" customHeight="1">
      <c r="A50">
        <v>45</v>
      </c>
      <c r="B50" s="11" t="e">
        <v>#VALUE!</v>
      </c>
      <c r="C50" s="133">
        <v>45</v>
      </c>
      <c r="D50" s="217" t="str">
        <f>IFERROR(VLOOKUP(B50,選挙人情報!A:T,20,FALSE),"")</f>
        <v/>
      </c>
      <c r="E50" s="218" t="str">
        <f>IFERROR(VLOOKUP(B50,選挙人情報!A:U,21,FALSE),"")</f>
        <v/>
      </c>
      <c r="F50" s="219" t="str">
        <f>IFERROR(VLOOKUP(B50,選挙人情報!A:U,7,FALSE),"")</f>
        <v/>
      </c>
      <c r="G50" s="224" t="str">
        <f>IFERROR(VLOOKUP(B50,選挙人情報!A:U,8,FALSE),"")</f>
        <v/>
      </c>
    </row>
    <row r="51" spans="1:7" ht="37.5" customHeight="1">
      <c r="A51">
        <v>46</v>
      </c>
      <c r="B51" s="11" t="e">
        <v>#VALUE!</v>
      </c>
      <c r="C51" s="133">
        <v>46</v>
      </c>
      <c r="D51" s="217" t="str">
        <f>IFERROR(VLOOKUP(B51,選挙人情報!A:T,20,FALSE),"")</f>
        <v/>
      </c>
      <c r="E51" s="218" t="str">
        <f>IFERROR(VLOOKUP(B51,選挙人情報!A:U,21,FALSE),"")</f>
        <v/>
      </c>
      <c r="F51" s="219" t="str">
        <f>IFERROR(VLOOKUP(B51,選挙人情報!A:U,7,FALSE),"")</f>
        <v/>
      </c>
      <c r="G51" s="224" t="str">
        <f>IFERROR(VLOOKUP(B51,選挙人情報!A:U,8,FALSE),"")</f>
        <v/>
      </c>
    </row>
    <row r="52" spans="1:7" ht="37.5" customHeight="1">
      <c r="A52">
        <v>47</v>
      </c>
      <c r="B52" s="11" t="e">
        <v>#VALUE!</v>
      </c>
      <c r="C52" s="133">
        <v>47</v>
      </c>
      <c r="D52" s="217" t="str">
        <f>IFERROR(VLOOKUP(B52,選挙人情報!A:T,20,FALSE),"")</f>
        <v/>
      </c>
      <c r="E52" s="218" t="str">
        <f>IFERROR(VLOOKUP(B52,選挙人情報!A:U,21,FALSE),"")</f>
        <v/>
      </c>
      <c r="F52" s="219" t="str">
        <f>IFERROR(VLOOKUP(B52,選挙人情報!A:U,7,FALSE),"")</f>
        <v/>
      </c>
      <c r="G52" s="224" t="str">
        <f>IFERROR(VLOOKUP(B52,選挙人情報!A:U,8,FALSE),"")</f>
        <v/>
      </c>
    </row>
    <row r="53" spans="1:7" ht="37.5" customHeight="1">
      <c r="A53">
        <v>48</v>
      </c>
      <c r="B53" s="11" t="e">
        <v>#VALUE!</v>
      </c>
      <c r="C53" s="133">
        <v>48</v>
      </c>
      <c r="D53" s="217" t="str">
        <f>IFERROR(VLOOKUP(B53,選挙人情報!A:T,20,FALSE),"")</f>
        <v/>
      </c>
      <c r="E53" s="218" t="str">
        <f>IFERROR(VLOOKUP(B53,選挙人情報!A:U,21,FALSE),"")</f>
        <v/>
      </c>
      <c r="F53" s="219" t="str">
        <f>IFERROR(VLOOKUP(B53,選挙人情報!A:U,7,FALSE),"")</f>
        <v/>
      </c>
      <c r="G53" s="224" t="str">
        <f>IFERROR(VLOOKUP(B53,選挙人情報!A:U,8,FALSE),"")</f>
        <v/>
      </c>
    </row>
    <row r="54" spans="1:7" ht="37.5" customHeight="1">
      <c r="A54">
        <v>49</v>
      </c>
      <c r="B54" s="11" t="e">
        <v>#VALUE!</v>
      </c>
      <c r="C54" s="133">
        <v>49</v>
      </c>
      <c r="D54" s="217" t="str">
        <f>IFERROR(VLOOKUP(B54,選挙人情報!A:T,20,FALSE),"")</f>
        <v/>
      </c>
      <c r="E54" s="218" t="str">
        <f>IFERROR(VLOOKUP(B54,選挙人情報!A:U,21,FALSE),"")</f>
        <v/>
      </c>
      <c r="F54" s="219" t="str">
        <f>IFERROR(VLOOKUP(B54,選挙人情報!A:U,7,FALSE),"")</f>
        <v/>
      </c>
      <c r="G54" s="224" t="str">
        <f>IFERROR(VLOOKUP(B54,選挙人情報!A:U,8,FALSE),"")</f>
        <v/>
      </c>
    </row>
    <row r="55" spans="1:7" ht="37.5" customHeight="1">
      <c r="A55">
        <v>50</v>
      </c>
      <c r="B55" s="11" t="e">
        <v>#VALUE!</v>
      </c>
      <c r="C55" s="133">
        <v>50</v>
      </c>
      <c r="D55" s="217" t="str">
        <f>IFERROR(VLOOKUP(B55,選挙人情報!A:T,20,FALSE),"")</f>
        <v/>
      </c>
      <c r="E55" s="218" t="str">
        <f>IFERROR(VLOOKUP(B55,選挙人情報!A:U,21,FALSE),"")</f>
        <v/>
      </c>
      <c r="F55" s="219" t="str">
        <f>IFERROR(VLOOKUP(B55,選挙人情報!A:U,7,FALSE),"")</f>
        <v/>
      </c>
      <c r="G55" s="224" t="str">
        <f>IFERROR(VLOOKUP(B55,選挙人情報!A:U,8,FALSE),"")</f>
        <v/>
      </c>
    </row>
    <row r="56" spans="1:7" ht="37.5" customHeight="1">
      <c r="A56">
        <v>51</v>
      </c>
      <c r="B56" s="11" t="e">
        <v>#VALUE!</v>
      </c>
      <c r="C56" s="133">
        <v>51</v>
      </c>
      <c r="D56" s="217" t="str">
        <f>IFERROR(VLOOKUP(B56,選挙人情報!A:T,20,FALSE),"")</f>
        <v/>
      </c>
      <c r="E56" s="218" t="str">
        <f>IFERROR(VLOOKUP(B56,選挙人情報!A:U,21,FALSE),"")</f>
        <v/>
      </c>
      <c r="F56" s="219" t="str">
        <f>IFERROR(VLOOKUP(B56,選挙人情報!A:U,7,FALSE),"")</f>
        <v/>
      </c>
      <c r="G56" s="224" t="str">
        <f>IFERROR(VLOOKUP(B56,選挙人情報!A:U,8,FALSE),"")</f>
        <v/>
      </c>
    </row>
    <row r="57" spans="1:7" ht="37.5" customHeight="1">
      <c r="A57">
        <v>52</v>
      </c>
      <c r="B57" s="11" t="e">
        <v>#VALUE!</v>
      </c>
      <c r="C57" s="133">
        <v>52</v>
      </c>
      <c r="D57" s="217" t="str">
        <f>IFERROR(VLOOKUP(B57,選挙人情報!A:T,20,FALSE),"")</f>
        <v/>
      </c>
      <c r="E57" s="218" t="str">
        <f>IFERROR(VLOOKUP(B57,選挙人情報!A:U,21,FALSE),"")</f>
        <v/>
      </c>
      <c r="F57" s="219" t="str">
        <f>IFERROR(VLOOKUP(B57,選挙人情報!A:U,7,FALSE),"")</f>
        <v/>
      </c>
      <c r="G57" s="224" t="str">
        <f>IFERROR(VLOOKUP(B57,選挙人情報!A:U,8,FALSE),"")</f>
        <v/>
      </c>
    </row>
    <row r="58" spans="1:7" ht="37.5" customHeight="1">
      <c r="A58">
        <v>53</v>
      </c>
      <c r="B58" s="11" t="e">
        <v>#VALUE!</v>
      </c>
      <c r="C58" s="133">
        <v>53</v>
      </c>
      <c r="D58" s="217" t="str">
        <f>IFERROR(VLOOKUP(B58,選挙人情報!A:T,20,FALSE),"")</f>
        <v/>
      </c>
      <c r="E58" s="218" t="str">
        <f>IFERROR(VLOOKUP(B58,選挙人情報!A:U,21,FALSE),"")</f>
        <v/>
      </c>
      <c r="F58" s="219" t="str">
        <f>IFERROR(VLOOKUP(B58,選挙人情報!A:U,7,FALSE),"")</f>
        <v/>
      </c>
      <c r="G58" s="224" t="str">
        <f>IFERROR(VLOOKUP(B58,選挙人情報!A:U,8,FALSE),"")</f>
        <v/>
      </c>
    </row>
    <row r="59" spans="1:7" ht="37.5" customHeight="1">
      <c r="A59">
        <v>54</v>
      </c>
      <c r="B59" s="11" t="e">
        <v>#VALUE!</v>
      </c>
      <c r="C59" s="133">
        <v>54</v>
      </c>
      <c r="D59" s="217" t="str">
        <f>IFERROR(VLOOKUP(B59,選挙人情報!A:T,20,FALSE),"")</f>
        <v/>
      </c>
      <c r="E59" s="218" t="str">
        <f>IFERROR(VLOOKUP(B59,選挙人情報!A:U,21,FALSE),"")</f>
        <v/>
      </c>
      <c r="F59" s="219" t="str">
        <f>IFERROR(VLOOKUP(B59,選挙人情報!A:U,7,FALSE),"")</f>
        <v/>
      </c>
      <c r="G59" s="224" t="str">
        <f>IFERROR(VLOOKUP(B59,選挙人情報!A:U,8,FALSE),"")</f>
        <v/>
      </c>
    </row>
    <row r="60" spans="1:7" ht="37.5" customHeight="1">
      <c r="A60">
        <v>55</v>
      </c>
      <c r="B60" s="11" t="e">
        <v>#VALUE!</v>
      </c>
      <c r="C60" s="133">
        <v>55</v>
      </c>
      <c r="D60" s="217" t="str">
        <f>IFERROR(VLOOKUP(B60,選挙人情報!A:T,20,FALSE),"")</f>
        <v/>
      </c>
      <c r="E60" s="218" t="str">
        <f>IFERROR(VLOOKUP(B60,選挙人情報!A:U,21,FALSE),"")</f>
        <v/>
      </c>
      <c r="F60" s="219" t="str">
        <f>IFERROR(VLOOKUP(B60,選挙人情報!A:U,7,FALSE),"")</f>
        <v/>
      </c>
      <c r="G60" s="224" t="str">
        <f>IFERROR(VLOOKUP(B60,選挙人情報!A:U,8,FALSE),"")</f>
        <v/>
      </c>
    </row>
    <row r="61" spans="1:7" ht="37.5" customHeight="1">
      <c r="A61">
        <v>56</v>
      </c>
      <c r="B61" s="11" t="e">
        <v>#VALUE!</v>
      </c>
      <c r="C61" s="133">
        <v>56</v>
      </c>
      <c r="D61" s="217" t="str">
        <f>IFERROR(VLOOKUP(B61,選挙人情報!A:T,20,FALSE),"")</f>
        <v/>
      </c>
      <c r="E61" s="218" t="str">
        <f>IFERROR(VLOOKUP(B61,選挙人情報!A:U,21,FALSE),"")</f>
        <v/>
      </c>
      <c r="F61" s="219" t="str">
        <f>IFERROR(VLOOKUP(B61,選挙人情報!A:U,7,FALSE),"")</f>
        <v/>
      </c>
      <c r="G61" s="224" t="str">
        <f>IFERROR(VLOOKUP(B61,選挙人情報!A:U,8,FALSE),"")</f>
        <v/>
      </c>
    </row>
    <row r="62" spans="1:7" ht="37.5" customHeight="1">
      <c r="A62">
        <v>57</v>
      </c>
      <c r="B62" s="11" t="e">
        <v>#VALUE!</v>
      </c>
      <c r="C62" s="133">
        <v>57</v>
      </c>
      <c r="D62" s="217" t="str">
        <f>IFERROR(VLOOKUP(B62,選挙人情報!A:T,20,FALSE),"")</f>
        <v/>
      </c>
      <c r="E62" s="218" t="str">
        <f>IFERROR(VLOOKUP(B62,選挙人情報!A:U,21,FALSE),"")</f>
        <v/>
      </c>
      <c r="F62" s="219" t="str">
        <f>IFERROR(VLOOKUP(B62,選挙人情報!A:U,7,FALSE),"")</f>
        <v/>
      </c>
      <c r="G62" s="224" t="str">
        <f>IFERROR(VLOOKUP(B62,選挙人情報!A:U,8,FALSE),"")</f>
        <v/>
      </c>
    </row>
    <row r="63" spans="1:7" ht="37.5" customHeight="1">
      <c r="A63">
        <v>58</v>
      </c>
      <c r="B63" s="11" t="e">
        <v>#VALUE!</v>
      </c>
      <c r="C63" s="133">
        <v>58</v>
      </c>
      <c r="D63" s="217" t="str">
        <f>IFERROR(VLOOKUP(B63,選挙人情報!A:T,20,FALSE),"")</f>
        <v/>
      </c>
      <c r="E63" s="218" t="str">
        <f>IFERROR(VLOOKUP(B63,選挙人情報!A:U,21,FALSE),"")</f>
        <v/>
      </c>
      <c r="F63" s="219" t="str">
        <f>IFERROR(VLOOKUP(B63,選挙人情報!A:U,7,FALSE),"")</f>
        <v/>
      </c>
      <c r="G63" s="224" t="str">
        <f>IFERROR(VLOOKUP(B63,選挙人情報!A:U,8,FALSE),"")</f>
        <v/>
      </c>
    </row>
    <row r="64" spans="1:7" ht="37.5" customHeight="1">
      <c r="A64">
        <v>59</v>
      </c>
      <c r="B64" s="11" t="e">
        <v>#VALUE!</v>
      </c>
      <c r="C64" s="133">
        <v>59</v>
      </c>
      <c r="D64" s="217" t="str">
        <f>IFERROR(VLOOKUP(B64,選挙人情報!A:T,20,FALSE),"")</f>
        <v/>
      </c>
      <c r="E64" s="218" t="str">
        <f>IFERROR(VLOOKUP(B64,選挙人情報!A:U,21,FALSE),"")</f>
        <v/>
      </c>
      <c r="F64" s="219" t="str">
        <f>IFERROR(VLOOKUP(B64,選挙人情報!A:U,7,FALSE),"")</f>
        <v/>
      </c>
      <c r="G64" s="224" t="str">
        <f>IFERROR(VLOOKUP(B64,選挙人情報!A:U,8,FALSE),"")</f>
        <v/>
      </c>
    </row>
    <row r="65" spans="1:7" ht="37.5" customHeight="1" thickBot="1">
      <c r="A65">
        <v>60</v>
      </c>
      <c r="B65" s="11" t="e">
        <v>#VALUE!</v>
      </c>
      <c r="C65" s="134">
        <v>60</v>
      </c>
      <c r="D65" s="220" t="str">
        <f>IFERROR(VLOOKUP(B65,選挙人情報!A:T,20,FALSE),"")</f>
        <v/>
      </c>
      <c r="E65" s="221" t="str">
        <f>IFERROR(VLOOKUP(B65,選挙人情報!A:U,21,FALSE),"")</f>
        <v/>
      </c>
      <c r="F65" s="222" t="str">
        <f>IFERROR(VLOOKUP(B65,選挙人情報!A:U,7,FALSE),"")</f>
        <v/>
      </c>
      <c r="G65" s="226" t="str">
        <f>IFERROR(VLOOKUP(B65,選挙人情報!A:U,8,FALSE),"")</f>
        <v/>
      </c>
    </row>
    <row r="66" spans="1:7" ht="37.5" customHeight="1">
      <c r="A66">
        <v>61</v>
      </c>
      <c r="B66" s="11" t="e">
        <v>#VALUE!</v>
      </c>
      <c r="C66" s="132">
        <v>61</v>
      </c>
      <c r="D66" s="214" t="str">
        <f>IFERROR(VLOOKUP(B66,選挙人情報!A:T,20,FALSE),"")</f>
        <v/>
      </c>
      <c r="E66" s="223" t="str">
        <f>IFERROR(VLOOKUP(B66,選挙人情報!A:U,21,FALSE),"")</f>
        <v/>
      </c>
      <c r="F66" s="216" t="str">
        <f>IFERROR(VLOOKUP(B66,選挙人情報!A:U,7,FALSE),"")</f>
        <v/>
      </c>
      <c r="G66" s="225" t="str">
        <f>IFERROR(VLOOKUP(B66,選挙人情報!A:U,8,FALSE),"")</f>
        <v/>
      </c>
    </row>
    <row r="67" spans="1:7" ht="37.5" customHeight="1">
      <c r="A67">
        <v>62</v>
      </c>
      <c r="B67" s="11" t="e">
        <v>#VALUE!</v>
      </c>
      <c r="C67" s="133">
        <v>62</v>
      </c>
      <c r="D67" s="217" t="str">
        <f>IFERROR(VLOOKUP(B67,選挙人情報!A:T,20,FALSE),"")</f>
        <v/>
      </c>
      <c r="E67" s="218" t="str">
        <f>IFERROR(VLOOKUP(B67,選挙人情報!A:U,21,FALSE),"")</f>
        <v/>
      </c>
      <c r="F67" s="219" t="str">
        <f>IFERROR(VLOOKUP(B67,選挙人情報!A:U,7,FALSE),"")</f>
        <v/>
      </c>
      <c r="G67" s="224" t="str">
        <f>IFERROR(VLOOKUP(B67,選挙人情報!A:U,8,FALSE),"")</f>
        <v/>
      </c>
    </row>
    <row r="68" spans="1:7" ht="37.5" customHeight="1">
      <c r="A68">
        <v>63</v>
      </c>
      <c r="B68" s="11" t="e">
        <v>#VALUE!</v>
      </c>
      <c r="C68" s="133">
        <v>63</v>
      </c>
      <c r="D68" s="217" t="str">
        <f>IFERROR(VLOOKUP(B68,選挙人情報!A:T,20,FALSE),"")</f>
        <v/>
      </c>
      <c r="E68" s="218" t="str">
        <f>IFERROR(VLOOKUP(B68,選挙人情報!A:U,21,FALSE),"")</f>
        <v/>
      </c>
      <c r="F68" s="219" t="str">
        <f>IFERROR(VLOOKUP(B68,選挙人情報!A:U,7,FALSE),"")</f>
        <v/>
      </c>
      <c r="G68" s="224" t="str">
        <f>IFERROR(VLOOKUP(B68,選挙人情報!A:U,8,FALSE),"")</f>
        <v/>
      </c>
    </row>
    <row r="69" spans="1:7" ht="37.5" customHeight="1">
      <c r="A69">
        <v>64</v>
      </c>
      <c r="B69" s="11" t="e">
        <v>#VALUE!</v>
      </c>
      <c r="C69" s="133">
        <v>64</v>
      </c>
      <c r="D69" s="217" t="str">
        <f>IFERROR(VLOOKUP(B69,選挙人情報!A:T,20,FALSE),"")</f>
        <v/>
      </c>
      <c r="E69" s="218" t="str">
        <f>IFERROR(VLOOKUP(B69,選挙人情報!A:U,21,FALSE),"")</f>
        <v/>
      </c>
      <c r="F69" s="219" t="str">
        <f>IFERROR(VLOOKUP(B69,選挙人情報!A:U,7,FALSE),"")</f>
        <v/>
      </c>
      <c r="G69" s="224" t="str">
        <f>IFERROR(VLOOKUP(B69,選挙人情報!A:U,8,FALSE),"")</f>
        <v/>
      </c>
    </row>
    <row r="70" spans="1:7" ht="37.5" customHeight="1">
      <c r="A70">
        <v>65</v>
      </c>
      <c r="B70" s="11" t="e">
        <v>#VALUE!</v>
      </c>
      <c r="C70" s="133">
        <v>65</v>
      </c>
      <c r="D70" s="217" t="str">
        <f>IFERROR(VLOOKUP(B70,選挙人情報!A:T,20,FALSE),"")</f>
        <v/>
      </c>
      <c r="E70" s="218" t="str">
        <f>IFERROR(VLOOKUP(B70,選挙人情報!A:U,21,FALSE),"")</f>
        <v/>
      </c>
      <c r="F70" s="219" t="str">
        <f>IFERROR(VLOOKUP(B70,選挙人情報!A:U,7,FALSE),"")</f>
        <v/>
      </c>
      <c r="G70" s="224" t="str">
        <f>IFERROR(VLOOKUP(B70,選挙人情報!A:U,8,FALSE),"")</f>
        <v/>
      </c>
    </row>
    <row r="71" spans="1:7" ht="37.5" customHeight="1">
      <c r="A71">
        <v>66</v>
      </c>
      <c r="B71" s="11" t="e">
        <v>#VALUE!</v>
      </c>
      <c r="C71" s="133">
        <v>66</v>
      </c>
      <c r="D71" s="217" t="str">
        <f>IFERROR(VLOOKUP(B71,選挙人情報!A:T,20,FALSE),"")</f>
        <v/>
      </c>
      <c r="E71" s="218" t="str">
        <f>IFERROR(VLOOKUP(B71,選挙人情報!A:U,21,FALSE),"")</f>
        <v/>
      </c>
      <c r="F71" s="219" t="str">
        <f>IFERROR(VLOOKUP(B71,選挙人情報!A:U,7,FALSE),"")</f>
        <v/>
      </c>
      <c r="G71" s="224" t="str">
        <f>IFERROR(VLOOKUP(B71,選挙人情報!A:U,8,FALSE),"")</f>
        <v/>
      </c>
    </row>
    <row r="72" spans="1:7" ht="37.5" customHeight="1">
      <c r="A72">
        <v>67</v>
      </c>
      <c r="B72" s="11" t="e">
        <v>#VALUE!</v>
      </c>
      <c r="C72" s="133">
        <v>67</v>
      </c>
      <c r="D72" s="217" t="str">
        <f>IFERROR(VLOOKUP(B72,選挙人情報!A:T,20,FALSE),"")</f>
        <v/>
      </c>
      <c r="E72" s="218" t="str">
        <f>IFERROR(VLOOKUP(B72,選挙人情報!A:U,21,FALSE),"")</f>
        <v/>
      </c>
      <c r="F72" s="219" t="str">
        <f>IFERROR(VLOOKUP(B72,選挙人情報!A:U,7,FALSE),"")</f>
        <v/>
      </c>
      <c r="G72" s="224" t="str">
        <f>IFERROR(VLOOKUP(B72,選挙人情報!A:U,8,FALSE),"")</f>
        <v/>
      </c>
    </row>
    <row r="73" spans="1:7" ht="37.5" customHeight="1">
      <c r="A73">
        <v>68</v>
      </c>
      <c r="B73" s="11" t="e">
        <v>#VALUE!</v>
      </c>
      <c r="C73" s="133">
        <v>68</v>
      </c>
      <c r="D73" s="217" t="str">
        <f>IFERROR(VLOOKUP(B73,選挙人情報!A:T,20,FALSE),"")</f>
        <v/>
      </c>
      <c r="E73" s="218" t="str">
        <f>IFERROR(VLOOKUP(B73,選挙人情報!A:U,21,FALSE),"")</f>
        <v/>
      </c>
      <c r="F73" s="219" t="str">
        <f>IFERROR(VLOOKUP(B73,選挙人情報!A:U,7,FALSE),"")</f>
        <v/>
      </c>
      <c r="G73" s="224" t="str">
        <f>IFERROR(VLOOKUP(B73,選挙人情報!A:U,8,FALSE),"")</f>
        <v/>
      </c>
    </row>
    <row r="74" spans="1:7" ht="37.5" customHeight="1">
      <c r="A74">
        <v>69</v>
      </c>
      <c r="B74" s="11" t="e">
        <v>#VALUE!</v>
      </c>
      <c r="C74" s="133">
        <v>69</v>
      </c>
      <c r="D74" s="217" t="str">
        <f>IFERROR(VLOOKUP(B74,選挙人情報!A:T,20,FALSE),"")</f>
        <v/>
      </c>
      <c r="E74" s="218" t="str">
        <f>IFERROR(VLOOKUP(B74,選挙人情報!A:U,21,FALSE),"")</f>
        <v/>
      </c>
      <c r="F74" s="219" t="str">
        <f>IFERROR(VLOOKUP(B74,選挙人情報!A:U,7,FALSE),"")</f>
        <v/>
      </c>
      <c r="G74" s="224" t="str">
        <f>IFERROR(VLOOKUP(B74,選挙人情報!A:U,8,FALSE),"")</f>
        <v/>
      </c>
    </row>
    <row r="75" spans="1:7" ht="37.5" customHeight="1">
      <c r="A75">
        <v>70</v>
      </c>
      <c r="B75" s="11" t="e">
        <v>#VALUE!</v>
      </c>
      <c r="C75" s="133">
        <v>70</v>
      </c>
      <c r="D75" s="217" t="str">
        <f>IFERROR(VLOOKUP(B75,選挙人情報!A:T,20,FALSE),"")</f>
        <v/>
      </c>
      <c r="E75" s="218" t="str">
        <f>IFERROR(VLOOKUP(B75,選挙人情報!A:U,21,FALSE),"")</f>
        <v/>
      </c>
      <c r="F75" s="219" t="str">
        <f>IFERROR(VLOOKUP(B75,選挙人情報!A:U,7,FALSE),"")</f>
        <v/>
      </c>
      <c r="G75" s="224" t="str">
        <f>IFERROR(VLOOKUP(B75,選挙人情報!A:U,8,FALSE),"")</f>
        <v/>
      </c>
    </row>
    <row r="76" spans="1:7" ht="37.5" customHeight="1">
      <c r="A76">
        <v>71</v>
      </c>
      <c r="B76" s="11" t="e">
        <v>#VALUE!</v>
      </c>
      <c r="C76" s="133">
        <v>71</v>
      </c>
      <c r="D76" s="217" t="str">
        <f>IFERROR(VLOOKUP(B76,選挙人情報!A:T,20,FALSE),"")</f>
        <v/>
      </c>
      <c r="E76" s="218" t="str">
        <f>IFERROR(VLOOKUP(B76,選挙人情報!A:U,21,FALSE),"")</f>
        <v/>
      </c>
      <c r="F76" s="219" t="str">
        <f>IFERROR(VLOOKUP(B76,選挙人情報!A:U,7,FALSE),"")</f>
        <v/>
      </c>
      <c r="G76" s="224" t="str">
        <f>IFERROR(VLOOKUP(B76,選挙人情報!A:U,8,FALSE),"")</f>
        <v/>
      </c>
    </row>
    <row r="77" spans="1:7" ht="37.5" customHeight="1">
      <c r="A77">
        <v>72</v>
      </c>
      <c r="B77" s="11" t="e">
        <v>#VALUE!</v>
      </c>
      <c r="C77" s="133">
        <v>72</v>
      </c>
      <c r="D77" s="217" t="str">
        <f>IFERROR(VLOOKUP(B77,選挙人情報!A:T,20,FALSE),"")</f>
        <v/>
      </c>
      <c r="E77" s="218" t="str">
        <f>IFERROR(VLOOKUP(B77,選挙人情報!A:U,21,FALSE),"")</f>
        <v/>
      </c>
      <c r="F77" s="219" t="str">
        <f>IFERROR(VLOOKUP(B77,選挙人情報!A:U,7,FALSE),"")</f>
        <v/>
      </c>
      <c r="G77" s="224" t="str">
        <f>IFERROR(VLOOKUP(B77,選挙人情報!A:U,8,FALSE),"")</f>
        <v/>
      </c>
    </row>
    <row r="78" spans="1:7" ht="37.5" customHeight="1">
      <c r="A78">
        <v>73</v>
      </c>
      <c r="B78" s="11" t="e">
        <v>#VALUE!</v>
      </c>
      <c r="C78" s="133">
        <v>73</v>
      </c>
      <c r="D78" s="217" t="str">
        <f>IFERROR(VLOOKUP(B78,選挙人情報!A:T,20,FALSE),"")</f>
        <v/>
      </c>
      <c r="E78" s="218" t="str">
        <f>IFERROR(VLOOKUP(B78,選挙人情報!A:U,21,FALSE),"")</f>
        <v/>
      </c>
      <c r="F78" s="219" t="str">
        <f>IFERROR(VLOOKUP(B78,選挙人情報!A:U,7,FALSE),"")</f>
        <v/>
      </c>
      <c r="G78" s="224" t="str">
        <f>IFERROR(VLOOKUP(B78,選挙人情報!A:U,8,FALSE),"")</f>
        <v/>
      </c>
    </row>
    <row r="79" spans="1:7" ht="37.5" customHeight="1">
      <c r="A79">
        <v>74</v>
      </c>
      <c r="B79" s="11" t="e">
        <v>#VALUE!</v>
      </c>
      <c r="C79" s="133">
        <v>74</v>
      </c>
      <c r="D79" s="217" t="str">
        <f>IFERROR(VLOOKUP(B79,選挙人情報!A:T,20,FALSE),"")</f>
        <v/>
      </c>
      <c r="E79" s="218" t="str">
        <f>IFERROR(VLOOKUP(B79,選挙人情報!A:U,21,FALSE),"")</f>
        <v/>
      </c>
      <c r="F79" s="219" t="str">
        <f>IFERROR(VLOOKUP(B79,選挙人情報!A:U,7,FALSE),"")</f>
        <v/>
      </c>
      <c r="G79" s="224" t="str">
        <f>IFERROR(VLOOKUP(B79,選挙人情報!A:U,8,FALSE),"")</f>
        <v/>
      </c>
    </row>
    <row r="80" spans="1:7" ht="37.5" customHeight="1">
      <c r="A80">
        <v>75</v>
      </c>
      <c r="B80" s="11" t="e">
        <v>#VALUE!</v>
      </c>
      <c r="C80" s="133">
        <v>75</v>
      </c>
      <c r="D80" s="217" t="str">
        <f>IFERROR(VLOOKUP(B80,選挙人情報!A:T,20,FALSE),"")</f>
        <v/>
      </c>
      <c r="E80" s="218" t="str">
        <f>IFERROR(VLOOKUP(B80,選挙人情報!A:U,21,FALSE),"")</f>
        <v/>
      </c>
      <c r="F80" s="219" t="str">
        <f>IFERROR(VLOOKUP(B80,選挙人情報!A:U,7,FALSE),"")</f>
        <v/>
      </c>
      <c r="G80" s="224" t="str">
        <f>IFERROR(VLOOKUP(B80,選挙人情報!A:U,8,FALSE),"")</f>
        <v/>
      </c>
    </row>
    <row r="81" spans="1:7" ht="37.5" customHeight="1">
      <c r="A81">
        <v>76</v>
      </c>
      <c r="B81" s="11" t="e">
        <v>#VALUE!</v>
      </c>
      <c r="C81" s="133">
        <v>76</v>
      </c>
      <c r="D81" s="217" t="str">
        <f>IFERROR(VLOOKUP(B81,選挙人情報!A:T,20,FALSE),"")</f>
        <v/>
      </c>
      <c r="E81" s="218" t="str">
        <f>IFERROR(VLOOKUP(B81,選挙人情報!A:U,21,FALSE),"")</f>
        <v/>
      </c>
      <c r="F81" s="219" t="str">
        <f>IFERROR(VLOOKUP(B81,選挙人情報!A:U,7,FALSE),"")</f>
        <v/>
      </c>
      <c r="G81" s="224" t="str">
        <f>IFERROR(VLOOKUP(B81,選挙人情報!A:U,8,FALSE),"")</f>
        <v/>
      </c>
    </row>
    <row r="82" spans="1:7" ht="37.5" customHeight="1">
      <c r="A82">
        <v>77</v>
      </c>
      <c r="B82" s="11" t="e">
        <v>#VALUE!</v>
      </c>
      <c r="C82" s="133">
        <v>77</v>
      </c>
      <c r="D82" s="217" t="str">
        <f>IFERROR(VLOOKUP(B82,選挙人情報!A:T,20,FALSE),"")</f>
        <v/>
      </c>
      <c r="E82" s="218" t="str">
        <f>IFERROR(VLOOKUP(B82,選挙人情報!A:U,21,FALSE),"")</f>
        <v/>
      </c>
      <c r="F82" s="219" t="str">
        <f>IFERROR(VLOOKUP(B82,選挙人情報!A:U,7,FALSE),"")</f>
        <v/>
      </c>
      <c r="G82" s="224" t="str">
        <f>IFERROR(VLOOKUP(B82,選挙人情報!A:U,8,FALSE),"")</f>
        <v/>
      </c>
    </row>
    <row r="83" spans="1:7" ht="37.5" customHeight="1">
      <c r="A83">
        <v>78</v>
      </c>
      <c r="B83" s="11" t="e">
        <v>#VALUE!</v>
      </c>
      <c r="C83" s="133">
        <v>78</v>
      </c>
      <c r="D83" s="217" t="str">
        <f>IFERROR(VLOOKUP(B83,選挙人情報!A:T,20,FALSE),"")</f>
        <v/>
      </c>
      <c r="E83" s="218" t="str">
        <f>IFERROR(VLOOKUP(B83,選挙人情報!A:U,21,FALSE),"")</f>
        <v/>
      </c>
      <c r="F83" s="219" t="str">
        <f>IFERROR(VLOOKUP(B83,選挙人情報!A:U,7,FALSE),"")</f>
        <v/>
      </c>
      <c r="G83" s="224" t="str">
        <f>IFERROR(VLOOKUP(B83,選挙人情報!A:U,8,FALSE),"")</f>
        <v/>
      </c>
    </row>
    <row r="84" spans="1:7" ht="37.5" customHeight="1">
      <c r="A84">
        <v>79</v>
      </c>
      <c r="B84" s="11" t="e">
        <v>#VALUE!</v>
      </c>
      <c r="C84" s="133">
        <v>79</v>
      </c>
      <c r="D84" s="217" t="str">
        <f>IFERROR(VLOOKUP(B84,選挙人情報!A:T,20,FALSE),"")</f>
        <v/>
      </c>
      <c r="E84" s="218" t="str">
        <f>IFERROR(VLOOKUP(B84,選挙人情報!A:U,21,FALSE),"")</f>
        <v/>
      </c>
      <c r="F84" s="219" t="str">
        <f>IFERROR(VLOOKUP(B84,選挙人情報!A:U,7,FALSE),"")</f>
        <v/>
      </c>
      <c r="G84" s="224" t="str">
        <f>IFERROR(VLOOKUP(B84,選挙人情報!A:U,8,FALSE),"")</f>
        <v/>
      </c>
    </row>
    <row r="85" spans="1:7" ht="37.5" customHeight="1" thickBot="1">
      <c r="A85">
        <v>80</v>
      </c>
      <c r="B85" s="11" t="e">
        <v>#VALUE!</v>
      </c>
      <c r="C85" s="134">
        <v>80</v>
      </c>
      <c r="D85" s="220" t="str">
        <f>IFERROR(VLOOKUP(B85,選挙人情報!A:T,20,FALSE),"")</f>
        <v/>
      </c>
      <c r="E85" s="221" t="str">
        <f>IFERROR(VLOOKUP(B85,選挙人情報!A:U,21,FALSE),"")</f>
        <v/>
      </c>
      <c r="F85" s="222" t="str">
        <f>IFERROR(VLOOKUP(B85,選挙人情報!A:U,7,FALSE),"")</f>
        <v/>
      </c>
      <c r="G85" s="226" t="str">
        <f>IFERROR(VLOOKUP(B85,選挙人情報!A:U,8,FALSE),"")</f>
        <v/>
      </c>
    </row>
    <row r="86" spans="1:7" ht="37.5" customHeight="1">
      <c r="A86">
        <v>81</v>
      </c>
      <c r="B86" s="11" t="e">
        <v>#VALUE!</v>
      </c>
      <c r="C86" s="132">
        <v>81</v>
      </c>
      <c r="D86" s="214" t="str">
        <f>IFERROR(VLOOKUP(B86,選挙人情報!A:T,20,FALSE),"")</f>
        <v/>
      </c>
      <c r="E86" s="223" t="str">
        <f>IFERROR(VLOOKUP(B86,選挙人情報!A:U,21,FALSE),"")</f>
        <v/>
      </c>
      <c r="F86" s="216" t="str">
        <f>IFERROR(VLOOKUP(B86,選挙人情報!A:U,7,FALSE),"")</f>
        <v/>
      </c>
      <c r="G86" s="225" t="str">
        <f>IFERROR(VLOOKUP(B86,選挙人情報!A:U,8,FALSE),"")</f>
        <v/>
      </c>
    </row>
    <row r="87" spans="1:7" ht="37.5" customHeight="1">
      <c r="A87">
        <v>82</v>
      </c>
      <c r="B87" s="11" t="e">
        <v>#VALUE!</v>
      </c>
      <c r="C87" s="133">
        <v>82</v>
      </c>
      <c r="D87" s="217" t="str">
        <f>IFERROR(VLOOKUP(B87,選挙人情報!A:T,20,FALSE),"")</f>
        <v/>
      </c>
      <c r="E87" s="218" t="str">
        <f>IFERROR(VLOOKUP(B87,選挙人情報!A:U,21,FALSE),"")</f>
        <v/>
      </c>
      <c r="F87" s="219" t="str">
        <f>IFERROR(VLOOKUP(B87,選挙人情報!A:U,7,FALSE),"")</f>
        <v/>
      </c>
      <c r="G87" s="224" t="str">
        <f>IFERROR(VLOOKUP(B87,選挙人情報!A:U,8,FALSE),"")</f>
        <v/>
      </c>
    </row>
    <row r="88" spans="1:7" ht="37.5" customHeight="1">
      <c r="A88">
        <v>83</v>
      </c>
      <c r="B88" s="11" t="e">
        <v>#VALUE!</v>
      </c>
      <c r="C88" s="133">
        <v>83</v>
      </c>
      <c r="D88" s="217" t="str">
        <f>IFERROR(VLOOKUP(B88,選挙人情報!A:T,20,FALSE),"")</f>
        <v/>
      </c>
      <c r="E88" s="218" t="str">
        <f>IFERROR(VLOOKUP(B88,選挙人情報!A:U,21,FALSE),"")</f>
        <v/>
      </c>
      <c r="F88" s="219" t="str">
        <f>IFERROR(VLOOKUP(B88,選挙人情報!A:U,7,FALSE),"")</f>
        <v/>
      </c>
      <c r="G88" s="224" t="str">
        <f>IFERROR(VLOOKUP(B88,選挙人情報!A:U,8,FALSE),"")</f>
        <v/>
      </c>
    </row>
    <row r="89" spans="1:7" ht="37.5" customHeight="1">
      <c r="A89">
        <v>84</v>
      </c>
      <c r="B89" s="11" t="e">
        <v>#VALUE!</v>
      </c>
      <c r="C89" s="133">
        <v>84</v>
      </c>
      <c r="D89" s="217" t="str">
        <f>IFERROR(VLOOKUP(B89,選挙人情報!A:T,20,FALSE),"")</f>
        <v/>
      </c>
      <c r="E89" s="218" t="str">
        <f>IFERROR(VLOOKUP(B89,選挙人情報!A:U,21,FALSE),"")</f>
        <v/>
      </c>
      <c r="F89" s="219" t="str">
        <f>IFERROR(VLOOKUP(B89,選挙人情報!A:U,7,FALSE),"")</f>
        <v/>
      </c>
      <c r="G89" s="224" t="str">
        <f>IFERROR(VLOOKUP(B89,選挙人情報!A:U,8,FALSE),"")</f>
        <v/>
      </c>
    </row>
    <row r="90" spans="1:7" ht="37.5" customHeight="1">
      <c r="A90">
        <v>85</v>
      </c>
      <c r="B90" s="11" t="e">
        <v>#VALUE!</v>
      </c>
      <c r="C90" s="133">
        <v>85</v>
      </c>
      <c r="D90" s="217" t="str">
        <f>IFERROR(VLOOKUP(B90,選挙人情報!A:T,20,FALSE),"")</f>
        <v/>
      </c>
      <c r="E90" s="218" t="str">
        <f>IFERROR(VLOOKUP(B90,選挙人情報!A:U,21,FALSE),"")</f>
        <v/>
      </c>
      <c r="F90" s="219" t="str">
        <f>IFERROR(VLOOKUP(B90,選挙人情報!A:U,7,FALSE),"")</f>
        <v/>
      </c>
      <c r="G90" s="224" t="str">
        <f>IFERROR(VLOOKUP(B90,選挙人情報!A:U,8,FALSE),"")</f>
        <v/>
      </c>
    </row>
    <row r="91" spans="1:7" ht="37.5" customHeight="1">
      <c r="A91">
        <v>86</v>
      </c>
      <c r="B91" s="11" t="e">
        <v>#VALUE!</v>
      </c>
      <c r="C91" s="133">
        <v>86</v>
      </c>
      <c r="D91" s="217" t="str">
        <f>IFERROR(VLOOKUP(B91,選挙人情報!A:T,20,FALSE),"")</f>
        <v/>
      </c>
      <c r="E91" s="218" t="str">
        <f>IFERROR(VLOOKUP(B91,選挙人情報!A:U,21,FALSE),"")</f>
        <v/>
      </c>
      <c r="F91" s="219" t="str">
        <f>IFERROR(VLOOKUP(B91,選挙人情報!A:U,7,FALSE),"")</f>
        <v/>
      </c>
      <c r="G91" s="224" t="str">
        <f>IFERROR(VLOOKUP(B91,選挙人情報!A:U,8,FALSE),"")</f>
        <v/>
      </c>
    </row>
    <row r="92" spans="1:7" ht="37.5" customHeight="1">
      <c r="A92">
        <v>87</v>
      </c>
      <c r="B92" s="11" t="e">
        <v>#VALUE!</v>
      </c>
      <c r="C92" s="133">
        <v>87</v>
      </c>
      <c r="D92" s="217" t="str">
        <f>IFERROR(VLOOKUP(B92,選挙人情報!A:T,20,FALSE),"")</f>
        <v/>
      </c>
      <c r="E92" s="218" t="str">
        <f>IFERROR(VLOOKUP(B92,選挙人情報!A:U,21,FALSE),"")</f>
        <v/>
      </c>
      <c r="F92" s="219" t="str">
        <f>IFERROR(VLOOKUP(B92,選挙人情報!A:U,7,FALSE),"")</f>
        <v/>
      </c>
      <c r="G92" s="224" t="str">
        <f>IFERROR(VLOOKUP(B92,選挙人情報!A:U,8,FALSE),"")</f>
        <v/>
      </c>
    </row>
    <row r="93" spans="1:7" ht="37.5" customHeight="1">
      <c r="A93">
        <v>88</v>
      </c>
      <c r="B93" s="11" t="e">
        <v>#VALUE!</v>
      </c>
      <c r="C93" s="133">
        <v>88</v>
      </c>
      <c r="D93" s="217" t="str">
        <f>IFERROR(VLOOKUP(B93,選挙人情報!A:T,20,FALSE),"")</f>
        <v/>
      </c>
      <c r="E93" s="218" t="str">
        <f>IFERROR(VLOOKUP(B93,選挙人情報!A:U,21,FALSE),"")</f>
        <v/>
      </c>
      <c r="F93" s="219" t="str">
        <f>IFERROR(VLOOKUP(B93,選挙人情報!A:U,7,FALSE),"")</f>
        <v/>
      </c>
      <c r="G93" s="224" t="str">
        <f>IFERROR(VLOOKUP(B93,選挙人情報!A:U,8,FALSE),"")</f>
        <v/>
      </c>
    </row>
    <row r="94" spans="1:7" ht="37.5" customHeight="1">
      <c r="A94">
        <v>89</v>
      </c>
      <c r="B94" s="11" t="e">
        <v>#VALUE!</v>
      </c>
      <c r="C94" s="133">
        <v>89</v>
      </c>
      <c r="D94" s="217" t="str">
        <f>IFERROR(VLOOKUP(B94,選挙人情報!A:T,20,FALSE),"")</f>
        <v/>
      </c>
      <c r="E94" s="218" t="str">
        <f>IFERROR(VLOOKUP(B94,選挙人情報!A:U,21,FALSE),"")</f>
        <v/>
      </c>
      <c r="F94" s="219" t="str">
        <f>IFERROR(VLOOKUP(B94,選挙人情報!A:U,7,FALSE),"")</f>
        <v/>
      </c>
      <c r="G94" s="224" t="str">
        <f>IFERROR(VLOOKUP(B94,選挙人情報!A:U,8,FALSE),"")</f>
        <v/>
      </c>
    </row>
    <row r="95" spans="1:7" ht="37.5" customHeight="1">
      <c r="A95">
        <v>90</v>
      </c>
      <c r="B95" s="11" t="e">
        <v>#VALUE!</v>
      </c>
      <c r="C95" s="133">
        <v>90</v>
      </c>
      <c r="D95" s="217" t="str">
        <f>IFERROR(VLOOKUP(B95,選挙人情報!A:T,20,FALSE),"")</f>
        <v/>
      </c>
      <c r="E95" s="218" t="str">
        <f>IFERROR(VLOOKUP(B95,選挙人情報!A:U,21,FALSE),"")</f>
        <v/>
      </c>
      <c r="F95" s="219" t="str">
        <f>IFERROR(VLOOKUP(B95,選挙人情報!A:U,7,FALSE),"")</f>
        <v/>
      </c>
      <c r="G95" s="224" t="str">
        <f>IFERROR(VLOOKUP(B95,選挙人情報!A:U,8,FALSE),"")</f>
        <v/>
      </c>
    </row>
    <row r="96" spans="1:7" ht="37.5" customHeight="1">
      <c r="A96">
        <v>91</v>
      </c>
      <c r="B96" s="11" t="e">
        <v>#VALUE!</v>
      </c>
      <c r="C96" s="133">
        <v>91</v>
      </c>
      <c r="D96" s="217" t="str">
        <f>IFERROR(VLOOKUP(B96,選挙人情報!A:T,20,FALSE),"")</f>
        <v/>
      </c>
      <c r="E96" s="218" t="str">
        <f>IFERROR(VLOOKUP(B96,選挙人情報!A:U,21,FALSE),"")</f>
        <v/>
      </c>
      <c r="F96" s="219" t="str">
        <f>IFERROR(VLOOKUP(B96,選挙人情報!A:U,7,FALSE),"")</f>
        <v/>
      </c>
      <c r="G96" s="224" t="str">
        <f>IFERROR(VLOOKUP(B96,選挙人情報!A:U,8,FALSE),"")</f>
        <v/>
      </c>
    </row>
    <row r="97" spans="1:7" ht="37.5" customHeight="1">
      <c r="A97">
        <v>92</v>
      </c>
      <c r="B97" s="11" t="e">
        <v>#VALUE!</v>
      </c>
      <c r="C97" s="133">
        <v>92</v>
      </c>
      <c r="D97" s="217" t="str">
        <f>IFERROR(VLOOKUP(B97,選挙人情報!A:T,20,FALSE),"")</f>
        <v/>
      </c>
      <c r="E97" s="218" t="str">
        <f>IFERROR(VLOOKUP(B97,選挙人情報!A:U,21,FALSE),"")</f>
        <v/>
      </c>
      <c r="F97" s="219" t="str">
        <f>IFERROR(VLOOKUP(B97,選挙人情報!A:U,7,FALSE),"")</f>
        <v/>
      </c>
      <c r="G97" s="224" t="str">
        <f>IFERROR(VLOOKUP(B97,選挙人情報!A:U,8,FALSE),"")</f>
        <v/>
      </c>
    </row>
    <row r="98" spans="1:7" ht="37.5" customHeight="1">
      <c r="A98">
        <v>93</v>
      </c>
      <c r="B98" s="11" t="e">
        <v>#VALUE!</v>
      </c>
      <c r="C98" s="133">
        <v>93</v>
      </c>
      <c r="D98" s="217" t="str">
        <f>IFERROR(VLOOKUP(B98,選挙人情報!A:T,20,FALSE),"")</f>
        <v/>
      </c>
      <c r="E98" s="218" t="str">
        <f>IFERROR(VLOOKUP(B98,選挙人情報!A:U,21,FALSE),"")</f>
        <v/>
      </c>
      <c r="F98" s="219" t="str">
        <f>IFERROR(VLOOKUP(B98,選挙人情報!A:U,7,FALSE),"")</f>
        <v/>
      </c>
      <c r="G98" s="224" t="str">
        <f>IFERROR(VLOOKUP(B98,選挙人情報!A:U,8,FALSE),"")</f>
        <v/>
      </c>
    </row>
    <row r="99" spans="1:7" ht="37.5" customHeight="1">
      <c r="A99">
        <v>94</v>
      </c>
      <c r="B99" s="11" t="e">
        <v>#VALUE!</v>
      </c>
      <c r="C99" s="133">
        <v>94</v>
      </c>
      <c r="D99" s="217" t="str">
        <f>IFERROR(VLOOKUP(B99,選挙人情報!A:T,20,FALSE),"")</f>
        <v/>
      </c>
      <c r="E99" s="218" t="str">
        <f>IFERROR(VLOOKUP(B99,選挙人情報!A:U,21,FALSE),"")</f>
        <v/>
      </c>
      <c r="F99" s="219" t="str">
        <f>IFERROR(VLOOKUP(B99,選挙人情報!A:U,7,FALSE),"")</f>
        <v/>
      </c>
      <c r="G99" s="224" t="str">
        <f>IFERROR(VLOOKUP(B99,選挙人情報!A:U,8,FALSE),"")</f>
        <v/>
      </c>
    </row>
    <row r="100" spans="1:7" ht="37.5" customHeight="1">
      <c r="A100">
        <v>95</v>
      </c>
      <c r="B100" s="11" t="e">
        <v>#VALUE!</v>
      </c>
      <c r="C100" s="133">
        <v>95</v>
      </c>
      <c r="D100" s="217" t="str">
        <f>IFERROR(VLOOKUP(B100,選挙人情報!A:T,20,FALSE),"")</f>
        <v/>
      </c>
      <c r="E100" s="218" t="str">
        <f>IFERROR(VLOOKUP(B100,選挙人情報!A:U,21,FALSE),"")</f>
        <v/>
      </c>
      <c r="F100" s="219" t="str">
        <f>IFERROR(VLOOKUP(B100,選挙人情報!A:U,7,FALSE),"")</f>
        <v/>
      </c>
      <c r="G100" s="224" t="str">
        <f>IFERROR(VLOOKUP(B100,選挙人情報!A:U,8,FALSE),"")</f>
        <v/>
      </c>
    </row>
    <row r="101" spans="1:7" ht="37.5" customHeight="1">
      <c r="A101">
        <v>96</v>
      </c>
      <c r="B101" s="11" t="e">
        <v>#VALUE!</v>
      </c>
      <c r="C101" s="133">
        <v>96</v>
      </c>
      <c r="D101" s="217" t="str">
        <f>IFERROR(VLOOKUP(B101,選挙人情報!A:T,20,FALSE),"")</f>
        <v/>
      </c>
      <c r="E101" s="218" t="str">
        <f>IFERROR(VLOOKUP(B101,選挙人情報!A:U,21,FALSE),"")</f>
        <v/>
      </c>
      <c r="F101" s="219" t="str">
        <f>IFERROR(VLOOKUP(B101,選挙人情報!A:U,7,FALSE),"")</f>
        <v/>
      </c>
      <c r="G101" s="224" t="str">
        <f>IFERROR(VLOOKUP(B101,選挙人情報!A:U,8,FALSE),"")</f>
        <v/>
      </c>
    </row>
    <row r="102" spans="1:7" ht="37.5" customHeight="1">
      <c r="A102">
        <v>97</v>
      </c>
      <c r="B102" s="11" t="e">
        <v>#VALUE!</v>
      </c>
      <c r="C102" s="133">
        <v>97</v>
      </c>
      <c r="D102" s="217" t="str">
        <f>IFERROR(VLOOKUP(B102,選挙人情報!A:T,20,FALSE),"")</f>
        <v/>
      </c>
      <c r="E102" s="218" t="str">
        <f>IFERROR(VLOOKUP(B102,選挙人情報!A:U,21,FALSE),"")</f>
        <v/>
      </c>
      <c r="F102" s="219" t="str">
        <f>IFERROR(VLOOKUP(B102,選挙人情報!A:U,7,FALSE),"")</f>
        <v/>
      </c>
      <c r="G102" s="224" t="str">
        <f>IFERROR(VLOOKUP(B102,選挙人情報!A:U,8,FALSE),"")</f>
        <v/>
      </c>
    </row>
    <row r="103" spans="1:7" ht="37.5" customHeight="1">
      <c r="A103">
        <v>98</v>
      </c>
      <c r="B103" s="11" t="e">
        <v>#VALUE!</v>
      </c>
      <c r="C103" s="133">
        <v>98</v>
      </c>
      <c r="D103" s="217" t="str">
        <f>IFERROR(VLOOKUP(B103,選挙人情報!A:T,20,FALSE),"")</f>
        <v/>
      </c>
      <c r="E103" s="218" t="str">
        <f>IFERROR(VLOOKUP(B103,選挙人情報!A:U,21,FALSE),"")</f>
        <v/>
      </c>
      <c r="F103" s="219" t="str">
        <f>IFERROR(VLOOKUP(B103,選挙人情報!A:U,7,FALSE),"")</f>
        <v/>
      </c>
      <c r="G103" s="224" t="str">
        <f>IFERROR(VLOOKUP(B103,選挙人情報!A:U,8,FALSE),"")</f>
        <v/>
      </c>
    </row>
    <row r="104" spans="1:7" ht="37.5" customHeight="1">
      <c r="A104">
        <v>99</v>
      </c>
      <c r="B104" s="11" t="e">
        <v>#VALUE!</v>
      </c>
      <c r="C104" s="133">
        <v>99</v>
      </c>
      <c r="D104" s="217" t="str">
        <f>IFERROR(VLOOKUP(B104,選挙人情報!A:T,20,FALSE),"")</f>
        <v/>
      </c>
      <c r="E104" s="218" t="str">
        <f>IFERROR(VLOOKUP(B104,選挙人情報!A:U,21,FALSE),"")</f>
        <v/>
      </c>
      <c r="F104" s="219" t="str">
        <f>IFERROR(VLOOKUP(B104,選挙人情報!A:U,7,FALSE),"")</f>
        <v/>
      </c>
      <c r="G104" s="224" t="str">
        <f>IFERROR(VLOOKUP(B104,選挙人情報!A:U,8,FALSE),"")</f>
        <v/>
      </c>
    </row>
    <row r="105" spans="1:7" ht="37.5" customHeight="1" thickBot="1">
      <c r="A105">
        <v>100</v>
      </c>
      <c r="B105" s="11" t="e">
        <v>#VALUE!</v>
      </c>
      <c r="C105" s="134">
        <v>100</v>
      </c>
      <c r="D105" s="220" t="str">
        <f>IFERROR(VLOOKUP(B105,選挙人情報!A:T,20,FALSE),"")</f>
        <v/>
      </c>
      <c r="E105" s="221" t="str">
        <f>IFERROR(VLOOKUP(B105,選挙人情報!A:U,21,FALSE),"")</f>
        <v/>
      </c>
      <c r="F105" s="222" t="str">
        <f>IFERROR(VLOOKUP(B105,選挙人情報!A:U,7,FALSE),"")</f>
        <v/>
      </c>
      <c r="G105" s="226" t="str">
        <f>IFERROR(VLOOKUP(B105,選挙人情報!A:U,8,FALSE),"")</f>
        <v/>
      </c>
    </row>
    <row r="106" spans="1:7" ht="20.25" customHeight="1">
      <c r="B106" s="11"/>
      <c r="C106" s="46"/>
      <c r="D106" s="47"/>
      <c r="E106" s="48"/>
      <c r="F106" s="49"/>
      <c r="G106" s="49"/>
    </row>
    <row r="107" spans="1:7" ht="75" customHeight="1">
      <c r="C107" s="213" t="s">
        <v>100</v>
      </c>
      <c r="D107" s="338" t="s">
        <v>266</v>
      </c>
      <c r="E107" s="338"/>
      <c r="F107" s="338"/>
      <c r="G107" s="338"/>
    </row>
    <row r="108" spans="1:7" ht="37.5" customHeight="1"/>
    <row r="109" spans="1:7" ht="37.5" customHeight="1"/>
    <row r="110" spans="1:7" ht="37.5" customHeight="1"/>
    <row r="111" spans="1:7" ht="37.5" customHeight="1"/>
    <row r="112" spans="1:7" ht="37.5" customHeight="1"/>
    <row r="113" ht="37.5" customHeight="1"/>
    <row r="114" ht="37.5" customHeight="1"/>
    <row r="115" ht="37.5" customHeight="1"/>
    <row r="116" ht="37.5" customHeight="1"/>
    <row r="117" ht="37.5" customHeight="1"/>
    <row r="118" ht="37.5" customHeight="1"/>
    <row r="119" ht="37.5" customHeight="1"/>
    <row r="120" ht="37.5" customHeight="1"/>
    <row r="121" ht="37.5" customHeight="1"/>
    <row r="122" ht="37.5" customHeight="1"/>
    <row r="123" ht="37.5" customHeight="1"/>
    <row r="124" ht="37.5" customHeight="1"/>
    <row r="125" ht="37.5" customHeight="1"/>
    <row r="126" ht="37.5" customHeight="1"/>
    <row r="127" ht="37.5" customHeight="1"/>
    <row r="128" ht="37.5" customHeight="1"/>
    <row r="129" ht="37.5" customHeight="1"/>
    <row r="130" ht="37.5" customHeight="1"/>
    <row r="131" ht="37.5" customHeight="1"/>
    <row r="132" ht="37.5" customHeight="1"/>
    <row r="133" ht="37.5" customHeight="1"/>
    <row r="134" ht="37.5" customHeight="1"/>
    <row r="135" ht="37.5" customHeight="1"/>
    <row r="136" ht="37.5" customHeight="1"/>
    <row r="137" ht="37.5" customHeight="1"/>
    <row r="138" ht="37.5" customHeight="1"/>
    <row r="139" ht="37.5" customHeight="1"/>
    <row r="140" ht="37.5" customHeight="1"/>
    <row r="141" ht="37.5" customHeight="1"/>
    <row r="142" ht="37.5" customHeight="1"/>
  </sheetData>
  <mergeCells count="1">
    <mergeCell ref="D107:G107"/>
  </mergeCells>
  <phoneticPr fontId="1"/>
  <pageMargins left="0.70866141732283472" right="0.39370078740157483" top="0.59055118110236227" bottom="0.39370078740157483" header="0.31496062992125984" footer="0.31496062992125984"/>
  <pageSetup paperSize="9" fitToHeight="0" orientation="portrait" r:id="rId1"/>
  <headerFooter>
    <oddHeader>&amp;R&amp;P枚目</oddHeader>
  </headerFooter>
  <rowBreaks count="4" manualBreakCount="4">
    <brk id="25" min="2" max="6" man="1"/>
    <brk id="45" min="2" max="6" man="1"/>
    <brk id="65" min="2" max="6" man="1"/>
    <brk id="85"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pageSetUpPr fitToPage="1"/>
  </sheetPr>
  <dimension ref="A1:AE45"/>
  <sheetViews>
    <sheetView view="pageBreakPreview" zoomScale="73" zoomScaleNormal="60" zoomScaleSheetLayoutView="73" workbookViewId="0">
      <selection activeCell="N1" sqref="N1:R1"/>
    </sheetView>
  </sheetViews>
  <sheetFormatPr defaultRowHeight="13.5"/>
  <cols>
    <col min="1" max="1" width="1.875" customWidth="1"/>
    <col min="2" max="2" width="2.375" customWidth="1"/>
    <col min="3" max="5" width="3.25" customWidth="1"/>
    <col min="6" max="6" width="4.5" customWidth="1"/>
    <col min="7" max="8" width="3.25" customWidth="1"/>
    <col min="9" max="9" width="12.625" customWidth="1"/>
    <col min="10" max="15" width="3.25" customWidth="1"/>
    <col min="16" max="16" width="4.5" customWidth="1"/>
    <col min="17" max="30" width="3.25" customWidth="1"/>
    <col min="31" max="31" width="1.125" customWidth="1"/>
  </cols>
  <sheetData>
    <row r="1" spans="1:31" ht="23.25" customHeight="1" thickBot="1">
      <c r="A1" s="369"/>
      <c r="B1" s="369"/>
      <c r="E1" s="378" t="s">
        <v>102</v>
      </c>
      <c r="F1" s="379"/>
      <c r="G1" s="379"/>
      <c r="H1" s="379"/>
      <c r="I1" s="379"/>
      <c r="J1" s="379"/>
      <c r="K1" s="379"/>
      <c r="L1" s="379"/>
      <c r="M1" s="380"/>
      <c r="N1" s="383"/>
      <c r="O1" s="383"/>
      <c r="P1" s="383"/>
      <c r="Q1" s="383"/>
      <c r="R1" s="384"/>
      <c r="S1" s="135" t="s">
        <v>286</v>
      </c>
      <c r="T1" s="57"/>
      <c r="U1" s="57"/>
      <c r="V1" s="57"/>
      <c r="W1" s="57"/>
      <c r="X1" s="57"/>
      <c r="Y1" s="57"/>
    </row>
    <row r="2" spans="1:31" ht="6" customHeight="1">
      <c r="A2" s="54"/>
      <c r="B2" s="55"/>
      <c r="C2" s="54"/>
      <c r="D2" s="56"/>
      <c r="E2" s="56"/>
      <c r="F2" s="56"/>
      <c r="G2" s="54"/>
      <c r="H2" s="54"/>
      <c r="I2" s="54"/>
      <c r="J2" s="54"/>
      <c r="K2" s="57"/>
      <c r="L2" s="57"/>
      <c r="M2" s="57"/>
      <c r="N2" s="57"/>
      <c r="O2" s="57"/>
      <c r="P2" s="57"/>
      <c r="Q2" s="57"/>
      <c r="R2" s="57"/>
      <c r="S2" s="57"/>
      <c r="T2" s="57"/>
      <c r="U2" s="57"/>
      <c r="V2" s="57"/>
      <c r="W2" s="57"/>
      <c r="X2" s="57"/>
      <c r="Y2" s="57"/>
    </row>
    <row r="3" spans="1:31" ht="19.5" customHeight="1">
      <c r="A3" s="26"/>
      <c r="B3" s="44"/>
      <c r="C3" s="25"/>
      <c r="D3" s="50"/>
      <c r="E3" s="50"/>
      <c r="G3" s="137"/>
      <c r="H3" s="137"/>
      <c r="I3" s="136"/>
      <c r="J3" s="62"/>
      <c r="K3" s="45"/>
      <c r="L3" s="45"/>
      <c r="M3" s="45"/>
      <c r="N3" s="45"/>
      <c r="O3" s="45"/>
      <c r="P3" s="45"/>
      <c r="Q3" s="45"/>
      <c r="R3" s="45"/>
      <c r="S3" s="45"/>
      <c r="T3" s="45"/>
      <c r="U3" s="374" t="e">
        <f>VLOOKUP(N1,選挙人情報!A:AA,13,FALSE)</f>
        <v>#N/A</v>
      </c>
      <c r="V3" s="374"/>
      <c r="W3" s="374"/>
      <c r="X3" s="374"/>
      <c r="Y3" s="374"/>
      <c r="Z3" s="374"/>
      <c r="AA3" s="374"/>
      <c r="AB3" s="374"/>
      <c r="AC3" s="374"/>
    </row>
    <row r="4" spans="1:31" ht="30" customHeight="1">
      <c r="A4" s="26"/>
      <c r="B4" s="44"/>
      <c r="C4" s="25"/>
      <c r="D4" s="50"/>
      <c r="E4" s="50"/>
      <c r="F4" s="50"/>
      <c r="G4" s="25"/>
      <c r="H4" s="25"/>
      <c r="I4" s="66"/>
      <c r="J4" s="62"/>
      <c r="K4" s="45"/>
      <c r="L4" s="45"/>
      <c r="M4" s="45"/>
      <c r="N4" s="45"/>
      <c r="O4" s="45"/>
      <c r="P4" s="45"/>
      <c r="Q4" s="45"/>
      <c r="R4" s="45"/>
      <c r="S4" s="45"/>
      <c r="T4" s="45"/>
      <c r="U4" s="45"/>
      <c r="V4" s="45"/>
      <c r="W4" s="45"/>
      <c r="X4" s="45"/>
      <c r="Y4" s="45"/>
      <c r="Z4" s="45"/>
      <c r="AA4" s="45"/>
    </row>
    <row r="5" spans="1:31" ht="22.5" customHeight="1">
      <c r="A5" s="26"/>
      <c r="B5" s="203" t="e">
        <f>VLOOKUP(N1,選挙人情報!A:AA,2,FALSE)&amp;"　選挙管理委員会委員長　殿"</f>
        <v>#N/A</v>
      </c>
      <c r="C5" s="25"/>
      <c r="D5" s="50"/>
      <c r="E5" s="50"/>
      <c r="F5" s="50"/>
      <c r="G5" s="25"/>
      <c r="H5" s="25"/>
      <c r="I5" s="66"/>
      <c r="J5" s="62"/>
      <c r="K5" s="45"/>
      <c r="L5" s="45"/>
      <c r="M5" s="45"/>
      <c r="N5" s="45"/>
      <c r="O5" s="45"/>
      <c r="P5" s="45"/>
      <c r="Q5" s="45"/>
      <c r="R5" s="45"/>
      <c r="S5" s="45"/>
      <c r="T5" s="45"/>
      <c r="U5" s="45"/>
      <c r="V5" s="45"/>
      <c r="W5" s="45"/>
      <c r="X5" s="45"/>
      <c r="Y5" s="45"/>
      <c r="Z5" s="45"/>
      <c r="AA5" s="45"/>
    </row>
    <row r="6" spans="1:31" ht="32.25" customHeight="1">
      <c r="A6" s="26"/>
      <c r="B6" s="44"/>
      <c r="C6" s="25"/>
      <c r="D6" s="50"/>
      <c r="E6" s="50"/>
      <c r="F6" s="50"/>
      <c r="G6" s="25"/>
      <c r="H6" s="25"/>
      <c r="I6" s="66"/>
      <c r="J6" s="62"/>
      <c r="K6" s="45"/>
      <c r="L6" s="45"/>
      <c r="M6" s="45"/>
      <c r="N6" s="45"/>
      <c r="O6" s="45"/>
      <c r="P6" s="45"/>
      <c r="Q6" s="45"/>
      <c r="R6" s="45"/>
      <c r="S6" s="45"/>
      <c r="T6" s="45"/>
      <c r="U6" s="45"/>
      <c r="V6" s="45"/>
      <c r="W6" s="45"/>
      <c r="X6" s="45"/>
      <c r="Y6" s="45"/>
      <c r="Z6" s="45"/>
      <c r="AA6" s="45"/>
    </row>
    <row r="7" spans="1:31" ht="28.5" customHeight="1">
      <c r="A7" s="26"/>
      <c r="B7" s="44"/>
      <c r="C7" s="25"/>
      <c r="E7" s="89"/>
      <c r="G7" s="89"/>
      <c r="H7" s="89"/>
      <c r="I7" s="91"/>
      <c r="J7" s="62"/>
      <c r="K7" s="45"/>
      <c r="L7" s="376" t="s">
        <v>184</v>
      </c>
      <c r="M7" s="376"/>
      <c r="N7" s="376"/>
      <c r="O7" s="376"/>
      <c r="P7" s="376"/>
      <c r="Q7" s="45"/>
      <c r="R7" s="377">
        <f>基本項目!D9</f>
        <v>0</v>
      </c>
      <c r="S7" s="377"/>
      <c r="T7" s="377"/>
      <c r="U7" s="377"/>
      <c r="V7" s="377"/>
      <c r="W7" s="377"/>
      <c r="X7" s="377"/>
      <c r="Y7" s="377"/>
      <c r="Z7" s="377"/>
      <c r="AA7" s="377"/>
      <c r="AB7" s="377"/>
      <c r="AC7" s="377"/>
    </row>
    <row r="8" spans="1:31" ht="28.5" customHeight="1">
      <c r="A8" s="26"/>
      <c r="B8" s="44"/>
      <c r="C8" s="25"/>
      <c r="D8" s="51"/>
      <c r="E8" s="51"/>
      <c r="F8" s="27"/>
      <c r="G8" s="25"/>
      <c r="H8" s="25"/>
      <c r="I8" s="66"/>
      <c r="J8" s="62"/>
      <c r="K8" s="45"/>
      <c r="L8" s="376"/>
      <c r="M8" s="376"/>
      <c r="N8" s="376"/>
      <c r="O8" s="376"/>
      <c r="P8" s="376"/>
      <c r="Q8" s="45"/>
      <c r="R8" s="377"/>
      <c r="S8" s="377"/>
      <c r="T8" s="377"/>
      <c r="U8" s="377"/>
      <c r="V8" s="377"/>
      <c r="W8" s="377"/>
      <c r="X8" s="377"/>
      <c r="Y8" s="377"/>
      <c r="Z8" s="377"/>
      <c r="AA8" s="377"/>
      <c r="AB8" s="377"/>
      <c r="AC8" s="377"/>
    </row>
    <row r="9" spans="1:31" ht="13.5" customHeight="1">
      <c r="A9" s="26"/>
      <c r="B9" s="44"/>
      <c r="C9" s="25"/>
      <c r="D9" s="88"/>
      <c r="E9" s="88"/>
      <c r="F9" s="89"/>
      <c r="G9" s="25"/>
      <c r="H9" s="25"/>
      <c r="I9" s="66"/>
      <c r="J9" s="62"/>
      <c r="K9" s="45"/>
      <c r="L9" s="124"/>
      <c r="M9" s="124"/>
      <c r="N9" s="124"/>
      <c r="O9" s="124"/>
      <c r="P9" s="124"/>
      <c r="Q9" s="45"/>
      <c r="R9" s="87"/>
      <c r="S9" s="87"/>
      <c r="T9" s="87"/>
      <c r="U9" s="87"/>
      <c r="V9" s="87"/>
      <c r="W9" s="87"/>
      <c r="X9" s="87"/>
      <c r="Y9" s="87"/>
      <c r="Z9" s="87"/>
      <c r="AA9" s="87"/>
      <c r="AB9" s="87"/>
      <c r="AC9" s="87"/>
    </row>
    <row r="10" spans="1:31" ht="28.5" customHeight="1">
      <c r="A10" s="26"/>
      <c r="B10" s="25"/>
      <c r="C10" s="25"/>
      <c r="E10" s="89"/>
      <c r="G10" s="89"/>
      <c r="H10" s="89"/>
      <c r="I10" s="106"/>
      <c r="J10" s="62"/>
      <c r="K10" s="45"/>
      <c r="L10" s="376" t="s">
        <v>81</v>
      </c>
      <c r="M10" s="376"/>
      <c r="N10" s="376"/>
      <c r="O10" s="376"/>
      <c r="P10" s="376"/>
      <c r="Q10" s="45"/>
      <c r="R10" s="377">
        <f>基本項目!D10</f>
        <v>0</v>
      </c>
      <c r="S10" s="377"/>
      <c r="T10" s="377"/>
      <c r="U10" s="377"/>
      <c r="V10" s="377"/>
      <c r="W10" s="377"/>
      <c r="X10" s="377"/>
      <c r="Y10" s="377"/>
      <c r="Z10" s="377"/>
      <c r="AA10" s="377"/>
      <c r="AB10" s="377"/>
      <c r="AC10" s="377"/>
    </row>
    <row r="11" spans="1:31" ht="28.5" customHeight="1">
      <c r="A11" s="26"/>
      <c r="B11" s="25"/>
      <c r="C11" s="25"/>
      <c r="D11" s="51"/>
      <c r="E11" s="51"/>
      <c r="F11" s="28"/>
      <c r="G11" s="53"/>
      <c r="H11" s="25"/>
      <c r="I11" s="66"/>
      <c r="J11" s="62"/>
      <c r="K11" s="45"/>
      <c r="L11" s="376"/>
      <c r="M11" s="376"/>
      <c r="N11" s="376"/>
      <c r="O11" s="376"/>
      <c r="P11" s="376"/>
      <c r="Q11" s="45"/>
      <c r="R11" s="377"/>
      <c r="S11" s="377"/>
      <c r="T11" s="377"/>
      <c r="U11" s="377"/>
      <c r="V11" s="377"/>
      <c r="W11" s="377"/>
      <c r="X11" s="377"/>
      <c r="Y11" s="377"/>
      <c r="Z11" s="377"/>
      <c r="AA11" s="377"/>
      <c r="AB11" s="377"/>
      <c r="AC11" s="377"/>
    </row>
    <row r="12" spans="1:31" ht="15" customHeight="1">
      <c r="A12" s="26"/>
      <c r="B12" s="25"/>
      <c r="C12" s="25"/>
      <c r="D12" s="88"/>
      <c r="E12" s="88"/>
      <c r="F12" s="87"/>
      <c r="G12" s="90"/>
      <c r="H12" s="25"/>
      <c r="I12" s="66"/>
      <c r="J12" s="62"/>
      <c r="K12" s="45"/>
      <c r="L12" s="124"/>
      <c r="M12" s="124"/>
      <c r="N12" s="124"/>
      <c r="O12" s="124"/>
      <c r="P12" s="124"/>
      <c r="Q12" s="45"/>
      <c r="R12" s="87"/>
      <c r="S12" s="87"/>
      <c r="T12" s="87"/>
      <c r="U12" s="87"/>
      <c r="V12" s="87"/>
      <c r="W12" s="87"/>
      <c r="X12" s="87"/>
      <c r="Y12" s="87"/>
      <c r="Z12" s="87"/>
      <c r="AA12" s="87"/>
      <c r="AB12" s="87"/>
      <c r="AC12" s="87"/>
    </row>
    <row r="13" spans="1:31" ht="21" customHeight="1">
      <c r="A13" s="26"/>
      <c r="B13" s="25"/>
      <c r="C13" s="25"/>
      <c r="E13" s="138"/>
      <c r="G13" s="89"/>
      <c r="H13" s="89"/>
      <c r="I13" s="91"/>
      <c r="J13" s="62"/>
      <c r="K13" s="45"/>
      <c r="L13" s="329" t="s">
        <v>83</v>
      </c>
      <c r="M13" s="329"/>
      <c r="N13" s="329"/>
      <c r="O13" s="329"/>
      <c r="P13" s="329"/>
      <c r="Q13" s="45"/>
      <c r="R13" s="373">
        <f>基本項目!D11</f>
        <v>0</v>
      </c>
      <c r="S13" s="373"/>
      <c r="T13" s="373"/>
      <c r="U13" s="373"/>
      <c r="V13" s="373"/>
      <c r="W13" s="373"/>
      <c r="X13" s="373"/>
      <c r="Y13" s="373"/>
      <c r="Z13" s="373"/>
      <c r="AA13" s="373"/>
      <c r="AB13" s="373"/>
      <c r="AC13" s="373"/>
    </row>
    <row r="14" spans="1:31" ht="20.25" customHeight="1">
      <c r="A14" s="26"/>
      <c r="B14" s="25"/>
      <c r="C14" s="25"/>
      <c r="E14" s="89"/>
      <c r="G14" s="89"/>
      <c r="H14" s="89"/>
      <c r="I14" s="91"/>
      <c r="J14" s="62"/>
      <c r="K14" s="45"/>
      <c r="L14" s="329" t="s">
        <v>82</v>
      </c>
      <c r="M14" s="329"/>
      <c r="N14" s="329"/>
      <c r="O14" s="329"/>
      <c r="P14" s="329"/>
      <c r="Q14" s="45"/>
      <c r="R14" s="373">
        <f>基本項目!D12</f>
        <v>0</v>
      </c>
      <c r="S14" s="373"/>
      <c r="T14" s="373"/>
      <c r="U14" s="373"/>
      <c r="V14" s="373"/>
      <c r="W14" s="373"/>
      <c r="X14" s="373"/>
      <c r="Y14" s="373"/>
      <c r="Z14" s="373"/>
      <c r="AA14" s="373"/>
      <c r="AB14" s="373"/>
      <c r="AC14" s="373"/>
    </row>
    <row r="15" spans="1:31" ht="20.25" customHeight="1">
      <c r="A15" s="26"/>
      <c r="B15" s="25"/>
      <c r="C15" s="25"/>
      <c r="E15" s="89"/>
      <c r="G15" s="89"/>
      <c r="H15" s="89"/>
      <c r="I15" s="154"/>
      <c r="J15" s="62"/>
      <c r="K15" s="45"/>
      <c r="L15" s="228"/>
      <c r="M15" s="228"/>
      <c r="N15" s="228"/>
      <c r="O15" s="228"/>
      <c r="P15" s="228"/>
      <c r="Q15" s="45"/>
      <c r="R15" s="230"/>
      <c r="S15" s="230"/>
      <c r="T15" s="230"/>
      <c r="U15" s="230"/>
      <c r="V15" s="230"/>
      <c r="W15" s="230"/>
      <c r="X15" s="230"/>
      <c r="Y15" s="230"/>
      <c r="Z15" s="230"/>
      <c r="AA15" s="230"/>
      <c r="AB15" s="230"/>
      <c r="AC15" s="230"/>
    </row>
    <row r="16" spans="1:31" ht="6" customHeight="1">
      <c r="A16" s="26"/>
      <c r="B16" s="26"/>
      <c r="C16" s="238"/>
      <c r="D16" s="239"/>
      <c r="E16" s="239"/>
      <c r="F16" s="238"/>
      <c r="G16" s="348" t="s">
        <v>290</v>
      </c>
      <c r="H16" s="348"/>
      <c r="I16" s="348"/>
      <c r="J16" s="240"/>
      <c r="K16" s="240"/>
      <c r="L16" s="229"/>
      <c r="M16" s="193"/>
      <c r="N16" s="193"/>
      <c r="O16" s="193"/>
      <c r="P16" s="193"/>
      <c r="Q16" s="193"/>
      <c r="R16" s="193"/>
      <c r="S16" s="193"/>
      <c r="T16" s="193"/>
      <c r="U16" s="193"/>
      <c r="V16" s="193"/>
      <c r="W16" s="193"/>
      <c r="X16" s="193"/>
      <c r="Y16" s="193"/>
      <c r="Z16" s="193"/>
      <c r="AA16" s="193"/>
      <c r="AB16" s="241"/>
      <c r="AC16" s="241"/>
      <c r="AD16" s="241"/>
    </row>
    <row r="17" spans="1:30" ht="14.25" customHeight="1">
      <c r="A17" s="26"/>
      <c r="C17" s="351" t="s">
        <v>291</v>
      </c>
      <c r="D17" s="351"/>
      <c r="E17" s="351"/>
      <c r="F17" s="351"/>
      <c r="G17" s="348"/>
      <c r="H17" s="348"/>
      <c r="I17" s="348"/>
      <c r="J17" s="350" t="s">
        <v>267</v>
      </c>
      <c r="K17" s="350"/>
      <c r="L17" s="350"/>
      <c r="M17" s="330" t="s">
        <v>268</v>
      </c>
      <c r="N17" s="330"/>
      <c r="O17" s="330"/>
      <c r="P17" s="330"/>
      <c r="Q17" s="330"/>
      <c r="R17" s="330"/>
      <c r="S17" s="330"/>
      <c r="T17" s="330"/>
      <c r="U17" s="330"/>
      <c r="V17" s="330"/>
      <c r="W17" s="330"/>
      <c r="X17" s="330"/>
      <c r="Y17" s="330"/>
      <c r="Z17" s="330"/>
      <c r="AA17" s="330"/>
      <c r="AB17" s="330"/>
      <c r="AC17" s="330"/>
      <c r="AD17" s="330"/>
    </row>
    <row r="18" spans="1:30" ht="14.25" customHeight="1">
      <c r="A18" s="26"/>
      <c r="B18" s="235"/>
      <c r="C18" s="351"/>
      <c r="D18" s="351"/>
      <c r="E18" s="351"/>
      <c r="F18" s="351"/>
      <c r="G18" s="349" t="s">
        <v>271</v>
      </c>
      <c r="H18" s="349"/>
      <c r="I18" s="349"/>
      <c r="J18" s="350"/>
      <c r="K18" s="350"/>
      <c r="L18" s="350"/>
      <c r="M18" s="330"/>
      <c r="N18" s="330"/>
      <c r="O18" s="330"/>
      <c r="P18" s="330"/>
      <c r="Q18" s="330"/>
      <c r="R18" s="330"/>
      <c r="S18" s="330"/>
      <c r="T18" s="330"/>
      <c r="U18" s="330"/>
      <c r="V18" s="330"/>
      <c r="W18" s="330"/>
      <c r="X18" s="330"/>
      <c r="Y18" s="330"/>
      <c r="Z18" s="330"/>
      <c r="AA18" s="330"/>
      <c r="AB18" s="330"/>
      <c r="AC18" s="330"/>
      <c r="AD18" s="330"/>
    </row>
    <row r="19" spans="1:30" ht="5.25" customHeight="1">
      <c r="A19" s="26"/>
      <c r="B19" s="26"/>
      <c r="C19" s="238"/>
      <c r="D19" s="239"/>
      <c r="E19" s="239"/>
      <c r="F19" s="238"/>
      <c r="G19" s="349"/>
      <c r="H19" s="349"/>
      <c r="I19" s="349"/>
      <c r="J19" s="243"/>
      <c r="K19" s="243"/>
      <c r="L19" s="229"/>
      <c r="M19" s="242"/>
      <c r="N19" s="242"/>
      <c r="O19" s="242"/>
      <c r="P19" s="242"/>
      <c r="Q19" s="242"/>
      <c r="R19" s="242"/>
      <c r="S19" s="242"/>
      <c r="T19" s="242"/>
      <c r="U19" s="242"/>
      <c r="V19" s="242"/>
      <c r="W19" s="242"/>
      <c r="X19" s="242"/>
      <c r="Y19" s="242"/>
      <c r="Z19" s="242"/>
      <c r="AA19" s="242"/>
      <c r="AB19" s="242"/>
      <c r="AC19" s="242"/>
      <c r="AD19" s="242"/>
    </row>
    <row r="20" spans="1:30" ht="13.5" customHeight="1">
      <c r="A20" s="26"/>
      <c r="C20" s="351"/>
      <c r="D20" s="351"/>
      <c r="E20" s="351"/>
      <c r="F20" s="351"/>
      <c r="G20" s="351"/>
      <c r="H20" s="351"/>
      <c r="I20" s="351"/>
      <c r="J20" s="351"/>
      <c r="K20" s="351"/>
      <c r="L20" s="351"/>
      <c r="M20" s="242"/>
      <c r="N20" s="242"/>
      <c r="O20" s="242"/>
      <c r="P20" s="242"/>
      <c r="Q20" s="242"/>
      <c r="R20" s="242"/>
      <c r="S20" s="242"/>
      <c r="T20" s="242"/>
      <c r="U20" s="242"/>
      <c r="V20" s="242"/>
      <c r="W20" s="242"/>
      <c r="X20" s="242"/>
      <c r="Y20" s="242"/>
      <c r="Z20" s="242"/>
      <c r="AA20" s="242"/>
      <c r="AB20" s="242"/>
      <c r="AC20" s="242"/>
      <c r="AD20" s="242"/>
    </row>
    <row r="21" spans="1:30" ht="11.25" customHeight="1">
      <c r="A21" s="26"/>
      <c r="B21" s="235"/>
      <c r="C21" s="351"/>
      <c r="D21" s="351"/>
      <c r="E21" s="351"/>
      <c r="F21" s="351"/>
      <c r="G21" s="351"/>
      <c r="H21" s="351"/>
      <c r="I21" s="351"/>
      <c r="J21" s="351"/>
      <c r="K21" s="351"/>
      <c r="L21" s="351"/>
      <c r="M21" s="203"/>
      <c r="N21" s="203"/>
      <c r="O21" s="203"/>
      <c r="P21" s="193"/>
      <c r="Q21" s="193"/>
      <c r="R21" s="193"/>
      <c r="S21" s="193"/>
      <c r="T21" s="193"/>
      <c r="U21" s="193"/>
      <c r="V21" s="193"/>
      <c r="W21" s="193"/>
      <c r="X21" s="193"/>
      <c r="Y21" s="193"/>
      <c r="Z21" s="193"/>
      <c r="AA21" s="193"/>
      <c r="AB21" s="241"/>
      <c r="AC21" s="241"/>
      <c r="AD21" s="241"/>
    </row>
    <row r="22" spans="1:30" ht="24.75" customHeight="1" thickBot="1">
      <c r="A22" s="26"/>
      <c r="B22" s="26"/>
      <c r="C22" s="26"/>
      <c r="D22" s="26"/>
      <c r="E22" s="26"/>
      <c r="F22" s="26"/>
      <c r="G22" s="26"/>
      <c r="H22" s="26"/>
      <c r="I22" s="62"/>
      <c r="J22" s="62"/>
      <c r="K22" s="45"/>
      <c r="L22" s="45"/>
      <c r="M22" s="45"/>
      <c r="N22" s="45"/>
      <c r="O22" s="45"/>
      <c r="P22" s="45"/>
      <c r="Q22" s="45"/>
      <c r="R22" s="45"/>
      <c r="S22" s="45"/>
      <c r="T22" s="45"/>
      <c r="U22" s="45"/>
      <c r="V22" s="45"/>
      <c r="W22" s="45"/>
      <c r="X22" s="105"/>
      <c r="Y22" s="105"/>
      <c r="Z22" s="105"/>
      <c r="AA22" s="45"/>
    </row>
    <row r="23" spans="1:30" ht="42" customHeight="1">
      <c r="A23" s="26"/>
      <c r="B23" s="370" t="s">
        <v>65</v>
      </c>
      <c r="C23" s="371"/>
      <c r="D23" s="371"/>
      <c r="E23" s="371"/>
      <c r="F23" s="371"/>
      <c r="G23" s="371"/>
      <c r="H23" s="372"/>
      <c r="I23" s="375" t="s">
        <v>101</v>
      </c>
      <c r="J23" s="375"/>
      <c r="K23" s="375"/>
      <c r="L23" s="375"/>
      <c r="M23" s="375"/>
      <c r="N23" s="375"/>
      <c r="O23" s="375"/>
      <c r="P23" s="381" t="s">
        <v>233</v>
      </c>
      <c r="Q23" s="371"/>
      <c r="R23" s="371"/>
      <c r="S23" s="371"/>
      <c r="T23" s="382"/>
      <c r="U23" s="139"/>
      <c r="V23" s="341" t="s">
        <v>191</v>
      </c>
      <c r="W23" s="342"/>
      <c r="X23" s="342"/>
      <c r="Y23" s="345" t="s">
        <v>192</v>
      </c>
      <c r="Z23" s="342"/>
      <c r="AA23" s="342"/>
      <c r="AB23" s="345" t="s">
        <v>193</v>
      </c>
      <c r="AC23" s="342"/>
      <c r="AD23" s="346"/>
    </row>
    <row r="24" spans="1:30" ht="21.75" customHeight="1">
      <c r="A24" s="26"/>
      <c r="B24" s="354" t="e">
        <f>VLOOKUP(N1,選挙人情報!A:AA,4,FALSE)</f>
        <v>#N/A</v>
      </c>
      <c r="C24" s="355"/>
      <c r="D24" s="355"/>
      <c r="E24" s="355"/>
      <c r="F24" s="355"/>
      <c r="G24" s="355"/>
      <c r="H24" s="356"/>
      <c r="I24" s="363" t="e">
        <f>VLOOKUP(N1,選挙人情報!A:AA,15,FALSE)</f>
        <v>#N/A</v>
      </c>
      <c r="J24" s="364"/>
      <c r="K24" s="364"/>
      <c r="L24" s="364"/>
      <c r="M24" s="364"/>
      <c r="N24" s="364"/>
      <c r="O24" s="365"/>
      <c r="P24" s="397" t="e">
        <f>IF(VLOOKUP(N1,選挙人情報!A:AA,14,FALSE)="心身の故障","○","")</f>
        <v>#N/A</v>
      </c>
      <c r="Q24" s="391" t="s">
        <v>189</v>
      </c>
      <c r="R24" s="392"/>
      <c r="S24" s="392"/>
      <c r="T24" s="393"/>
      <c r="U24" s="139"/>
      <c r="V24" s="343"/>
      <c r="W24" s="344"/>
      <c r="X24" s="344"/>
      <c r="Y24" s="344"/>
      <c r="Z24" s="344"/>
      <c r="AA24" s="344"/>
      <c r="AB24" s="344"/>
      <c r="AC24" s="344"/>
      <c r="AD24" s="347"/>
    </row>
    <row r="25" spans="1:30" ht="21.75" customHeight="1">
      <c r="A25" s="26"/>
      <c r="B25" s="357"/>
      <c r="C25" s="358"/>
      <c r="D25" s="358"/>
      <c r="E25" s="358"/>
      <c r="F25" s="358"/>
      <c r="G25" s="358"/>
      <c r="H25" s="359"/>
      <c r="I25" s="366"/>
      <c r="J25" s="367"/>
      <c r="K25" s="367"/>
      <c r="L25" s="367"/>
      <c r="M25" s="367"/>
      <c r="N25" s="367"/>
      <c r="O25" s="368"/>
      <c r="P25" s="398"/>
      <c r="Q25" s="394"/>
      <c r="R25" s="395"/>
      <c r="S25" s="395"/>
      <c r="T25" s="396"/>
      <c r="U25" s="140"/>
      <c r="V25" s="385"/>
      <c r="W25" s="386"/>
      <c r="X25" s="386"/>
      <c r="Y25" s="389"/>
      <c r="Z25" s="389"/>
      <c r="AA25" s="389"/>
      <c r="AB25" s="389"/>
      <c r="AC25" s="389"/>
      <c r="AD25" s="399"/>
    </row>
    <row r="26" spans="1:30" ht="44.25" customHeight="1" thickBot="1">
      <c r="A26" s="26"/>
      <c r="B26" s="360"/>
      <c r="C26" s="361"/>
      <c r="D26" s="361"/>
      <c r="E26" s="361"/>
      <c r="F26" s="361"/>
      <c r="G26" s="361"/>
      <c r="H26" s="362"/>
      <c r="I26" s="352" t="e">
        <f>VLOOKUP(N1,選挙人情報!A:AA,16,FALSE)</f>
        <v>#N/A</v>
      </c>
      <c r="J26" s="352"/>
      <c r="K26" s="352"/>
      <c r="L26" s="352"/>
      <c r="M26" s="352"/>
      <c r="N26" s="352"/>
      <c r="O26" s="353"/>
      <c r="P26" s="207" t="e">
        <f>IF(VLOOKUP(N1,選挙人情報!A:AA,14,FALSE)="その他","○","")</f>
        <v>#N/A</v>
      </c>
      <c r="Q26" s="401" t="s">
        <v>190</v>
      </c>
      <c r="R26" s="402"/>
      <c r="S26" s="402"/>
      <c r="T26" s="403"/>
      <c r="U26" s="140"/>
      <c r="V26" s="387"/>
      <c r="W26" s="388"/>
      <c r="X26" s="388"/>
      <c r="Y26" s="390"/>
      <c r="Z26" s="390"/>
      <c r="AA26" s="390"/>
      <c r="AB26" s="390"/>
      <c r="AC26" s="390"/>
      <c r="AD26" s="400"/>
    </row>
    <row r="27" spans="1:30" ht="30" customHeight="1">
      <c r="A27" s="26"/>
      <c r="B27" s="26"/>
      <c r="C27" s="26"/>
      <c r="D27" s="26"/>
      <c r="E27" s="26"/>
      <c r="F27" s="26"/>
      <c r="G27" s="26"/>
      <c r="H27" s="26"/>
      <c r="I27" s="62"/>
      <c r="J27" s="62"/>
      <c r="K27" s="45"/>
      <c r="L27" s="45"/>
      <c r="M27" s="45"/>
      <c r="N27" s="45"/>
      <c r="O27" s="45"/>
      <c r="P27" s="45"/>
      <c r="Q27" s="45"/>
      <c r="R27" s="45"/>
      <c r="S27" s="45"/>
      <c r="T27" s="45"/>
      <c r="U27" s="45"/>
      <c r="V27" s="45"/>
      <c r="W27" s="45"/>
      <c r="X27" s="45"/>
      <c r="Y27" s="45"/>
      <c r="Z27" s="45"/>
      <c r="AA27" s="45"/>
    </row>
    <row r="28" spans="1:30" ht="19.5" customHeight="1">
      <c r="A28" s="26"/>
      <c r="B28" s="26"/>
      <c r="C28" s="26"/>
      <c r="D28" s="26"/>
      <c r="E28" s="26"/>
      <c r="F28" s="26"/>
      <c r="G28" s="26"/>
      <c r="H28" s="26"/>
      <c r="I28" s="62"/>
      <c r="J28" s="62"/>
      <c r="K28" s="45"/>
      <c r="L28" s="45"/>
      <c r="M28" s="45"/>
      <c r="N28" s="45"/>
      <c r="O28" s="45"/>
      <c r="P28" s="45"/>
      <c r="Q28" s="45"/>
      <c r="R28" s="45"/>
      <c r="S28" s="45"/>
      <c r="T28" s="45"/>
      <c r="U28" s="45"/>
      <c r="V28" s="45"/>
      <c r="W28" s="45"/>
      <c r="X28" s="45"/>
      <c r="Y28" s="45"/>
      <c r="Z28" s="45"/>
      <c r="AA28" s="45"/>
    </row>
    <row r="29" spans="1:30" ht="19.5" customHeight="1">
      <c r="A29" s="26"/>
      <c r="B29" s="26"/>
      <c r="C29" s="26"/>
      <c r="D29" s="26"/>
      <c r="E29" s="26"/>
      <c r="F29" s="26"/>
      <c r="G29" s="26"/>
      <c r="H29" s="26"/>
      <c r="I29" s="62"/>
      <c r="J29" s="62"/>
      <c r="K29" s="45"/>
      <c r="L29" s="45"/>
      <c r="M29" s="45"/>
      <c r="N29" s="45"/>
      <c r="O29" s="45"/>
      <c r="P29" s="45"/>
      <c r="Q29" s="45"/>
      <c r="R29" s="45"/>
      <c r="S29" s="45"/>
      <c r="T29" s="45"/>
      <c r="U29" s="45"/>
      <c r="V29" s="45"/>
      <c r="W29" s="45"/>
      <c r="X29" s="45"/>
      <c r="Y29" s="45"/>
      <c r="Z29" s="45"/>
      <c r="AA29" s="45"/>
    </row>
    <row r="30" spans="1:30" ht="78.75" customHeight="1">
      <c r="A30" s="26"/>
      <c r="B30" s="59" t="s">
        <v>103</v>
      </c>
      <c r="F30" s="339" t="s">
        <v>292</v>
      </c>
      <c r="G30" s="340"/>
      <c r="H30" s="340"/>
      <c r="I30" s="340"/>
      <c r="J30" s="340"/>
      <c r="K30" s="340"/>
      <c r="L30" s="340"/>
      <c r="M30" s="340"/>
      <c r="N30" s="340"/>
      <c r="O30" s="340"/>
      <c r="P30" s="340"/>
      <c r="Q30" s="340"/>
      <c r="R30" s="340"/>
      <c r="S30" s="340"/>
      <c r="T30" s="340"/>
      <c r="U30" s="340"/>
      <c r="V30" s="340"/>
      <c r="W30" s="340"/>
      <c r="X30" s="340"/>
      <c r="Y30" s="340"/>
      <c r="Z30" s="340"/>
      <c r="AA30" s="340"/>
      <c r="AB30" s="340"/>
      <c r="AC30" s="340"/>
      <c r="AD30" s="340"/>
    </row>
    <row r="31" spans="1:30" ht="19.5" customHeight="1">
      <c r="A31" s="54"/>
      <c r="B31" s="54"/>
      <c r="C31" s="54"/>
      <c r="D31" s="54"/>
      <c r="E31" s="54"/>
      <c r="F31" s="54"/>
      <c r="G31" s="54"/>
      <c r="H31" s="54"/>
      <c r="I31" s="54"/>
      <c r="J31" s="54"/>
      <c r="K31" s="57"/>
      <c r="L31" s="57"/>
      <c r="M31" s="57"/>
      <c r="N31" s="57"/>
      <c r="O31" s="57"/>
      <c r="P31" s="57"/>
      <c r="Q31" s="57"/>
      <c r="R31" s="57"/>
      <c r="S31" s="57"/>
      <c r="T31" s="57"/>
      <c r="U31" s="57"/>
      <c r="V31" s="57"/>
      <c r="W31" s="57"/>
      <c r="X31" s="57"/>
      <c r="Y31" s="57"/>
    </row>
    <row r="32" spans="1:30" ht="19.5" customHeight="1">
      <c r="A32" s="57"/>
      <c r="B32" s="57"/>
      <c r="C32" s="57"/>
      <c r="D32" s="57"/>
      <c r="E32" s="57"/>
      <c r="F32" s="57"/>
      <c r="G32" s="57"/>
      <c r="H32" s="57"/>
      <c r="I32" s="57"/>
      <c r="J32" s="57"/>
      <c r="K32" s="57"/>
      <c r="L32" s="57"/>
      <c r="M32" s="57"/>
      <c r="N32" s="57"/>
      <c r="O32" s="57"/>
      <c r="P32" s="57"/>
      <c r="Q32" s="57"/>
      <c r="R32" s="57"/>
      <c r="S32" s="57"/>
      <c r="T32" s="57"/>
      <c r="U32" s="57"/>
      <c r="V32" s="57"/>
      <c r="W32" s="57"/>
      <c r="X32" s="57"/>
      <c r="Y32" s="57"/>
    </row>
    <row r="33" spans="1:25" ht="19.5" customHeight="1">
      <c r="A33" s="57"/>
      <c r="B33" s="57"/>
      <c r="C33" s="57"/>
      <c r="D33" s="57"/>
      <c r="E33" s="57"/>
      <c r="F33" s="57"/>
      <c r="G33" s="57"/>
      <c r="H33" s="57"/>
      <c r="I33" s="57"/>
      <c r="J33" s="57"/>
      <c r="K33" s="57"/>
      <c r="L33" s="57"/>
      <c r="M33" s="57"/>
      <c r="N33" s="57"/>
      <c r="O33" s="57"/>
      <c r="P33" s="57"/>
      <c r="Q33" s="57"/>
      <c r="R33" s="57"/>
      <c r="S33" s="57"/>
      <c r="T33" s="57"/>
      <c r="U33" s="57"/>
      <c r="V33" s="57"/>
      <c r="W33" s="57"/>
      <c r="X33" s="57"/>
      <c r="Y33" s="57"/>
    </row>
    <row r="34" spans="1:25" ht="19.5" customHeight="1">
      <c r="A34" s="57"/>
      <c r="B34" s="57"/>
      <c r="C34" s="57"/>
      <c r="D34" s="57"/>
      <c r="E34" s="57"/>
      <c r="F34" s="57"/>
      <c r="G34" s="57"/>
      <c r="H34" s="57"/>
      <c r="I34" s="57"/>
      <c r="J34" s="57"/>
      <c r="K34" s="57"/>
      <c r="L34" s="57"/>
      <c r="M34" s="57"/>
      <c r="N34" s="57"/>
      <c r="O34" s="57"/>
      <c r="P34" s="57"/>
      <c r="Q34" s="57"/>
      <c r="R34" s="57"/>
      <c r="S34" s="57"/>
      <c r="T34" s="57"/>
      <c r="U34" s="57"/>
      <c r="V34" s="57"/>
      <c r="W34" s="57"/>
      <c r="X34" s="57"/>
      <c r="Y34" s="57"/>
    </row>
    <row r="35" spans="1:25" ht="19.5" customHeight="1">
      <c r="A35" s="57"/>
      <c r="B35" s="57"/>
      <c r="C35" s="57"/>
      <c r="D35" s="57"/>
      <c r="E35" s="57"/>
      <c r="F35" s="57"/>
      <c r="G35" s="57"/>
      <c r="H35" s="57"/>
      <c r="I35" s="57"/>
      <c r="J35" s="57"/>
      <c r="K35" s="57"/>
      <c r="L35" s="57"/>
      <c r="M35" s="57"/>
      <c r="N35" s="57"/>
      <c r="O35" s="57"/>
      <c r="P35" s="57"/>
      <c r="Q35" s="57"/>
      <c r="R35" s="57"/>
      <c r="S35" s="57"/>
      <c r="T35" s="57"/>
      <c r="U35" s="57"/>
      <c r="V35" s="57"/>
      <c r="W35" s="57"/>
      <c r="X35" s="57"/>
      <c r="Y35" s="57"/>
    </row>
    <row r="36" spans="1:25" ht="19.5" customHeight="1">
      <c r="A36" s="57"/>
      <c r="B36" s="57"/>
      <c r="C36" s="57"/>
      <c r="D36" s="57"/>
      <c r="E36" s="57"/>
      <c r="F36" s="57"/>
      <c r="G36" s="57"/>
      <c r="H36" s="57"/>
      <c r="I36" s="57"/>
      <c r="J36" s="57"/>
      <c r="K36" s="57"/>
      <c r="L36" s="57"/>
      <c r="M36" s="57"/>
      <c r="N36" s="57"/>
      <c r="O36" s="57"/>
      <c r="P36" s="57"/>
      <c r="Q36" s="57"/>
      <c r="R36" s="57"/>
      <c r="S36" s="57"/>
      <c r="T36" s="57"/>
      <c r="U36" s="57"/>
      <c r="V36" s="57"/>
      <c r="W36" s="57"/>
      <c r="X36" s="57"/>
      <c r="Y36" s="57"/>
    </row>
    <row r="37" spans="1:25" ht="19.5" customHeight="1">
      <c r="A37" s="57"/>
      <c r="B37" s="57"/>
      <c r="C37" s="57"/>
      <c r="D37" s="57"/>
      <c r="E37" s="57"/>
      <c r="F37" s="57"/>
      <c r="G37" s="57"/>
      <c r="H37" s="57"/>
      <c r="I37" s="57"/>
      <c r="J37" s="57"/>
      <c r="K37" s="57"/>
      <c r="L37" s="57"/>
      <c r="M37" s="57"/>
      <c r="N37" s="57"/>
      <c r="O37" s="57"/>
      <c r="P37" s="57"/>
      <c r="Q37" s="57"/>
      <c r="R37" s="57"/>
      <c r="S37" s="57"/>
      <c r="T37" s="57"/>
      <c r="U37" s="57"/>
      <c r="V37" s="57"/>
      <c r="W37" s="57"/>
      <c r="X37" s="57"/>
      <c r="Y37" s="57"/>
    </row>
    <row r="38" spans="1:25" ht="19.5" customHeight="1">
      <c r="A38" s="57"/>
      <c r="B38" s="57"/>
      <c r="C38" s="57"/>
      <c r="D38" s="57"/>
      <c r="E38" s="57"/>
      <c r="F38" s="57"/>
      <c r="G38" s="57"/>
      <c r="H38" s="57"/>
      <c r="I38" s="57"/>
      <c r="J38" s="57"/>
      <c r="K38" s="57"/>
      <c r="L38" s="57"/>
      <c r="M38" s="57"/>
      <c r="N38" s="57"/>
      <c r="O38" s="57"/>
      <c r="P38" s="57"/>
      <c r="Q38" s="57"/>
      <c r="R38" s="57"/>
      <c r="S38" s="57"/>
      <c r="T38" s="57"/>
      <c r="U38" s="57"/>
      <c r="V38" s="57"/>
      <c r="W38" s="57"/>
      <c r="X38" s="57"/>
      <c r="Y38" s="57"/>
    </row>
    <row r="39" spans="1:25" ht="19.5" customHeight="1">
      <c r="A39" s="57"/>
      <c r="B39" s="57"/>
      <c r="C39" s="57"/>
      <c r="D39" s="57"/>
      <c r="E39" s="57"/>
      <c r="F39" s="57"/>
      <c r="G39" s="57"/>
      <c r="H39" s="57"/>
      <c r="I39" s="57"/>
      <c r="J39" s="57"/>
      <c r="K39" s="57"/>
      <c r="L39" s="57"/>
      <c r="M39" s="57"/>
      <c r="N39" s="57"/>
      <c r="O39" s="57"/>
      <c r="P39" s="57"/>
      <c r="Q39" s="57"/>
      <c r="R39" s="57"/>
      <c r="S39" s="57"/>
      <c r="T39" s="57"/>
      <c r="U39" s="57"/>
      <c r="V39" s="57"/>
      <c r="W39" s="57"/>
      <c r="X39" s="57"/>
      <c r="Y39" s="57"/>
    </row>
    <row r="40" spans="1:25" ht="19.5" customHeight="1">
      <c r="A40" s="57"/>
      <c r="B40" s="57"/>
      <c r="C40" s="57"/>
      <c r="D40" s="57"/>
      <c r="E40" s="57"/>
      <c r="F40" s="57"/>
      <c r="G40" s="57"/>
      <c r="H40" s="57"/>
      <c r="I40" s="57"/>
      <c r="J40" s="57"/>
      <c r="K40" s="57"/>
      <c r="L40" s="57"/>
      <c r="M40" s="57"/>
      <c r="N40" s="57"/>
      <c r="O40" s="57"/>
      <c r="P40" s="57"/>
      <c r="Q40" s="57"/>
      <c r="R40" s="57"/>
      <c r="S40" s="57"/>
      <c r="T40" s="57"/>
      <c r="U40" s="57"/>
      <c r="V40" s="57"/>
      <c r="W40" s="57"/>
      <c r="X40" s="57"/>
      <c r="Y40" s="57"/>
    </row>
    <row r="41" spans="1:25" ht="19.5" customHeight="1">
      <c r="A41" s="57"/>
      <c r="B41" s="57"/>
      <c r="C41" s="57"/>
      <c r="D41" s="57"/>
      <c r="E41" s="57"/>
      <c r="F41" s="57"/>
      <c r="G41" s="57"/>
      <c r="H41" s="57"/>
      <c r="I41" s="57"/>
      <c r="J41" s="57"/>
      <c r="K41" s="57"/>
      <c r="L41" s="57"/>
      <c r="M41" s="57"/>
      <c r="N41" s="57"/>
      <c r="O41" s="57"/>
      <c r="P41" s="57"/>
      <c r="Q41" s="57"/>
      <c r="R41" s="57"/>
      <c r="S41" s="57"/>
      <c r="T41" s="57"/>
      <c r="U41" s="57"/>
      <c r="V41" s="57"/>
      <c r="W41" s="57"/>
      <c r="X41" s="57"/>
      <c r="Y41" s="57"/>
    </row>
    <row r="42" spans="1:25" ht="19.5" customHeight="1">
      <c r="A42" s="57"/>
      <c r="B42" s="57"/>
      <c r="C42" s="57"/>
      <c r="D42" s="57"/>
      <c r="E42" s="57"/>
      <c r="F42" s="57"/>
      <c r="G42" s="57"/>
      <c r="H42" s="57"/>
      <c r="I42" s="57"/>
      <c r="J42" s="57"/>
      <c r="K42" s="57"/>
      <c r="L42" s="57"/>
      <c r="M42" s="57"/>
      <c r="N42" s="57"/>
      <c r="O42" s="57"/>
      <c r="P42" s="57"/>
      <c r="Q42" s="57"/>
      <c r="R42" s="57"/>
      <c r="S42" s="57"/>
      <c r="T42" s="57"/>
      <c r="U42" s="57"/>
      <c r="V42" s="57"/>
      <c r="W42" s="57"/>
      <c r="X42" s="57"/>
      <c r="Y42" s="57"/>
    </row>
    <row r="43" spans="1:25" ht="19.5" customHeight="1">
      <c r="A43" s="57"/>
      <c r="B43" s="57"/>
      <c r="C43" s="57"/>
      <c r="D43" s="57"/>
      <c r="E43" s="57"/>
      <c r="F43" s="57"/>
      <c r="G43" s="57"/>
      <c r="H43" s="57"/>
      <c r="I43" s="57"/>
      <c r="J43" s="57"/>
      <c r="K43" s="57"/>
      <c r="L43" s="57"/>
      <c r="M43" s="57"/>
      <c r="N43" s="57"/>
      <c r="O43" s="57"/>
      <c r="P43" s="57"/>
      <c r="Q43" s="57"/>
      <c r="R43" s="57"/>
      <c r="S43" s="57"/>
      <c r="T43" s="57"/>
      <c r="U43" s="57"/>
      <c r="V43" s="57"/>
      <c r="W43" s="57"/>
      <c r="X43" s="57"/>
      <c r="Y43" s="57"/>
    </row>
    <row r="44" spans="1:25" ht="19.5" customHeight="1"/>
    <row r="45" spans="1:25" ht="19.5" customHeight="1"/>
  </sheetData>
  <sheetProtection sheet="1" selectLockedCells="1"/>
  <mergeCells count="34">
    <mergeCell ref="AB25:AD26"/>
    <mergeCell ref="Q26:T26"/>
    <mergeCell ref="A1:B1"/>
    <mergeCell ref="B23:H23"/>
    <mergeCell ref="L14:P14"/>
    <mergeCell ref="R13:AC13"/>
    <mergeCell ref="R14:AC14"/>
    <mergeCell ref="U3:AC3"/>
    <mergeCell ref="I23:O23"/>
    <mergeCell ref="L7:P8"/>
    <mergeCell ref="R7:AC8"/>
    <mergeCell ref="L10:P11"/>
    <mergeCell ref="R10:AC11"/>
    <mergeCell ref="E1:M1"/>
    <mergeCell ref="L13:P13"/>
    <mergeCell ref="P23:T23"/>
    <mergeCell ref="N1:R1"/>
    <mergeCell ref="M17:AD18"/>
    <mergeCell ref="F30:AD30"/>
    <mergeCell ref="V23:X24"/>
    <mergeCell ref="Y23:AA24"/>
    <mergeCell ref="AB23:AD24"/>
    <mergeCell ref="G16:I17"/>
    <mergeCell ref="G18:I19"/>
    <mergeCell ref="J17:L18"/>
    <mergeCell ref="C17:F18"/>
    <mergeCell ref="C20:L21"/>
    <mergeCell ref="I26:O26"/>
    <mergeCell ref="B24:H26"/>
    <mergeCell ref="I24:O25"/>
    <mergeCell ref="V25:X26"/>
    <mergeCell ref="Y25:AA26"/>
    <mergeCell ref="Q24:T25"/>
    <mergeCell ref="P24:P25"/>
  </mergeCells>
  <phoneticPr fontId="1"/>
  <pageMargins left="0.70866141732283472" right="0.51181102362204722" top="0.86614173228346458" bottom="0.35433070866141736" header="0.31496062992125984" footer="0.31496062992125984"/>
  <pageSetup paperSize="9" scale="84" fitToHeight="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pageSetUpPr fitToPage="1"/>
  </sheetPr>
  <dimension ref="A1:Y32"/>
  <sheetViews>
    <sheetView view="pageBreakPreview" zoomScale="73" zoomScaleNormal="80" zoomScaleSheetLayoutView="73" workbookViewId="0">
      <selection activeCell="D14" sqref="D14:H14"/>
    </sheetView>
  </sheetViews>
  <sheetFormatPr defaultRowHeight="13.5"/>
  <cols>
    <col min="1" max="1" width="1.875" customWidth="1"/>
    <col min="2" max="2" width="5.5" customWidth="1"/>
    <col min="3" max="3" width="18.125" customWidth="1"/>
    <col min="4" max="4" width="13.25" customWidth="1"/>
    <col min="5" max="5" width="9.75" customWidth="1"/>
    <col min="6" max="6" width="9.25" customWidth="1"/>
    <col min="7" max="7" width="7.625" customWidth="1"/>
    <col min="8" max="8" width="18.5" customWidth="1"/>
    <col min="9" max="9" width="1.875" customWidth="1"/>
    <col min="10" max="10" width="2.375" customWidth="1"/>
  </cols>
  <sheetData>
    <row r="1" spans="1:25" ht="40.5" customHeight="1">
      <c r="A1" s="62"/>
      <c r="B1" s="414" t="s">
        <v>117</v>
      </c>
      <c r="C1" s="414"/>
      <c r="D1" s="414"/>
      <c r="E1" s="414"/>
      <c r="F1" s="414"/>
      <c r="G1" s="414"/>
      <c r="H1" s="414"/>
      <c r="J1" s="54"/>
      <c r="N1" s="57"/>
      <c r="O1" s="57"/>
      <c r="P1" s="57"/>
      <c r="Q1" s="57"/>
      <c r="R1" s="57"/>
      <c r="S1" s="57"/>
      <c r="T1" s="57"/>
      <c r="U1" s="57"/>
      <c r="V1" s="57"/>
      <c r="W1" s="57"/>
      <c r="X1" s="57"/>
      <c r="Y1" s="57"/>
    </row>
    <row r="2" spans="1:25" ht="19.5" customHeight="1">
      <c r="A2" s="62"/>
      <c r="B2" s="63"/>
      <c r="C2" s="62"/>
      <c r="D2" s="64"/>
      <c r="E2" s="64"/>
      <c r="F2" s="64"/>
      <c r="G2" s="62"/>
      <c r="H2" s="62"/>
      <c r="I2" s="62"/>
      <c r="J2" s="54"/>
      <c r="K2" s="57"/>
      <c r="L2" s="57"/>
      <c r="M2" s="57"/>
      <c r="N2" s="57"/>
      <c r="O2" s="57"/>
      <c r="P2" s="57"/>
      <c r="Q2" s="57"/>
      <c r="R2" s="57"/>
      <c r="S2" s="57"/>
      <c r="T2" s="57"/>
      <c r="U2" s="57"/>
      <c r="V2" s="57"/>
      <c r="W2" s="57"/>
      <c r="X2" s="57"/>
      <c r="Y2" s="57"/>
    </row>
    <row r="3" spans="1:25" ht="30" customHeight="1">
      <c r="A3" s="26"/>
      <c r="B3" s="44"/>
      <c r="C3" s="25"/>
      <c r="D3" s="50"/>
      <c r="E3" s="50" t="s">
        <v>112</v>
      </c>
      <c r="F3" s="413">
        <f>基本項目!D10</f>
        <v>0</v>
      </c>
      <c r="G3" s="413"/>
      <c r="H3" s="413"/>
      <c r="I3" s="58"/>
      <c r="J3" s="54"/>
      <c r="K3" s="57"/>
      <c r="L3" s="57"/>
      <c r="M3" s="57"/>
      <c r="N3" s="57"/>
      <c r="O3" s="57"/>
      <c r="P3" s="57"/>
      <c r="Q3" s="57"/>
      <c r="R3" s="57"/>
      <c r="S3" s="57"/>
      <c r="T3" s="57"/>
      <c r="U3" s="57"/>
      <c r="V3" s="57"/>
      <c r="W3" s="57"/>
      <c r="X3" s="57"/>
      <c r="Y3" s="57"/>
    </row>
    <row r="4" spans="1:25" ht="24" customHeight="1" thickBot="1">
      <c r="A4" s="26"/>
      <c r="B4" s="44"/>
      <c r="C4" s="25"/>
      <c r="D4" s="50"/>
      <c r="E4" s="50"/>
      <c r="F4" s="50"/>
      <c r="G4" s="25"/>
      <c r="H4" s="25"/>
      <c r="I4" s="25"/>
      <c r="J4" s="54"/>
      <c r="K4" s="57"/>
      <c r="L4" s="57"/>
      <c r="M4" s="57"/>
      <c r="N4" s="57"/>
      <c r="O4" s="57"/>
      <c r="P4" s="57"/>
      <c r="Q4" s="57"/>
      <c r="R4" s="57"/>
      <c r="S4" s="57"/>
      <c r="T4" s="57"/>
      <c r="U4" s="57"/>
      <c r="V4" s="57"/>
      <c r="W4" s="57"/>
      <c r="X4" s="57"/>
      <c r="Y4" s="57"/>
    </row>
    <row r="5" spans="1:25" ht="45" customHeight="1" thickBot="1">
      <c r="A5" s="26"/>
      <c r="B5" s="416" t="s">
        <v>122</v>
      </c>
      <c r="C5" s="39" t="s">
        <v>113</v>
      </c>
      <c r="D5" s="418" t="str">
        <f>IFERROR(VLOOKUP(L5,選挙人情報!A:K,4,FALSE),"")</f>
        <v/>
      </c>
      <c r="E5" s="418"/>
      <c r="F5" s="418"/>
      <c r="G5" s="65" t="s">
        <v>115</v>
      </c>
      <c r="H5" s="208" t="str">
        <f>IFERROR(VLOOKUP(L5,選挙人情報!A:K,6,FALSE),"")</f>
        <v/>
      </c>
      <c r="I5" s="25"/>
      <c r="J5" s="54"/>
      <c r="K5" s="143" t="s">
        <v>102</v>
      </c>
      <c r="L5" s="144"/>
      <c r="M5" s="135" t="s">
        <v>287</v>
      </c>
      <c r="N5" s="57"/>
      <c r="O5" s="57"/>
      <c r="P5" s="57"/>
      <c r="Q5" s="57"/>
      <c r="R5" s="57"/>
      <c r="S5" s="57"/>
      <c r="T5" s="57"/>
      <c r="U5" s="57"/>
      <c r="V5" s="57"/>
      <c r="W5" s="57"/>
      <c r="X5" s="57"/>
      <c r="Y5" s="57"/>
    </row>
    <row r="6" spans="1:25" ht="45" customHeight="1">
      <c r="A6" s="26"/>
      <c r="B6" s="417"/>
      <c r="C6" s="61" t="s">
        <v>194</v>
      </c>
      <c r="D6" s="419" t="str">
        <f>IFERROR(VLOOKUP(L5,選挙人情報!A:AA,20,FALSE),"")</f>
        <v/>
      </c>
      <c r="E6" s="419"/>
      <c r="F6" s="419"/>
      <c r="G6" s="419"/>
      <c r="H6" s="420"/>
      <c r="I6" s="25"/>
      <c r="J6" s="54"/>
      <c r="K6" s="57"/>
      <c r="L6" s="57"/>
      <c r="M6" s="57"/>
      <c r="N6" s="57"/>
      <c r="O6" s="57"/>
      <c r="P6" s="57"/>
      <c r="Q6" s="57"/>
      <c r="R6" s="57"/>
      <c r="S6" s="57"/>
      <c r="T6" s="57"/>
      <c r="U6" s="57"/>
      <c r="V6" s="57"/>
      <c r="W6" s="57"/>
      <c r="X6" s="57"/>
      <c r="Y6" s="57"/>
    </row>
    <row r="7" spans="1:25" ht="45" customHeight="1">
      <c r="A7" s="26"/>
      <c r="B7" s="417"/>
      <c r="C7" s="40" t="s">
        <v>68</v>
      </c>
      <c r="D7" s="404" t="str">
        <f>IFERROR(VLOOKUP(L5,選挙人情報!A:K,7,FALSE),"")</f>
        <v/>
      </c>
      <c r="E7" s="404"/>
      <c r="F7" s="404"/>
      <c r="G7" s="404"/>
      <c r="H7" s="405"/>
      <c r="I7" s="42"/>
      <c r="J7" s="54"/>
      <c r="K7" s="57"/>
      <c r="L7" s="57"/>
      <c r="M7" s="57"/>
      <c r="N7" s="57"/>
      <c r="O7" s="57"/>
      <c r="P7" s="57"/>
      <c r="Q7" s="57"/>
      <c r="R7" s="57"/>
      <c r="S7" s="57"/>
      <c r="T7" s="57"/>
      <c r="U7" s="57"/>
      <c r="V7" s="57"/>
      <c r="W7" s="57"/>
      <c r="X7" s="57"/>
      <c r="Y7" s="57"/>
    </row>
    <row r="8" spans="1:25" ht="45" customHeight="1">
      <c r="A8" s="26"/>
      <c r="B8" s="406" t="s">
        <v>114</v>
      </c>
      <c r="C8" s="407"/>
      <c r="D8" s="408"/>
      <c r="E8" s="408"/>
      <c r="F8" s="408"/>
      <c r="G8" s="408"/>
      <c r="H8" s="409"/>
      <c r="I8" s="25"/>
      <c r="J8" s="54"/>
      <c r="K8" s="60" t="s">
        <v>259</v>
      </c>
      <c r="L8" s="57"/>
      <c r="M8" s="57"/>
      <c r="N8" s="57"/>
      <c r="O8" s="57"/>
      <c r="P8" s="57"/>
      <c r="Q8" s="57"/>
      <c r="R8" s="57"/>
      <c r="S8" s="57"/>
      <c r="T8" s="57"/>
      <c r="U8" s="57"/>
      <c r="V8" s="57"/>
      <c r="W8" s="57"/>
      <c r="X8" s="57"/>
      <c r="Y8" s="57"/>
    </row>
    <row r="9" spans="1:25" ht="86.25" customHeight="1" thickBot="1">
      <c r="A9" s="26"/>
      <c r="B9" s="410" t="s">
        <v>256</v>
      </c>
      <c r="C9" s="411"/>
      <c r="D9" s="412"/>
      <c r="E9" s="412"/>
      <c r="F9" s="412"/>
      <c r="G9" s="145" t="s">
        <v>116</v>
      </c>
      <c r="H9" s="189"/>
      <c r="I9" s="52"/>
      <c r="J9" s="54"/>
      <c r="K9" s="415" t="s">
        <v>260</v>
      </c>
      <c r="L9" s="415"/>
      <c r="M9" s="415"/>
      <c r="N9" s="415"/>
      <c r="O9" s="415"/>
      <c r="P9" s="415"/>
      <c r="Q9" s="57"/>
      <c r="R9" s="57"/>
      <c r="S9" s="57"/>
      <c r="T9" s="57"/>
      <c r="U9" s="57"/>
      <c r="V9" s="57"/>
      <c r="W9" s="57"/>
      <c r="X9" s="57"/>
      <c r="Y9" s="57"/>
    </row>
    <row r="10" spans="1:25" ht="39.75" customHeight="1" thickBot="1">
      <c r="A10" s="26"/>
      <c r="B10" s="25"/>
      <c r="C10" s="25"/>
      <c r="D10" s="51"/>
      <c r="E10" s="51"/>
      <c r="F10" s="42"/>
      <c r="G10" s="53"/>
      <c r="H10" s="25"/>
      <c r="I10" s="25"/>
      <c r="J10" s="54"/>
      <c r="K10" s="57"/>
      <c r="L10" s="57"/>
      <c r="M10" s="57"/>
      <c r="N10" s="57"/>
      <c r="O10" s="57"/>
      <c r="P10" s="57"/>
      <c r="Q10" s="57"/>
      <c r="R10" s="57"/>
      <c r="S10" s="57"/>
      <c r="T10" s="57"/>
      <c r="U10" s="57"/>
      <c r="V10" s="57"/>
      <c r="W10" s="57"/>
      <c r="X10" s="57"/>
      <c r="Y10" s="57"/>
    </row>
    <row r="11" spans="1:25" ht="45" customHeight="1" thickBot="1">
      <c r="A11" s="26"/>
      <c r="B11" s="416" t="s">
        <v>122</v>
      </c>
      <c r="C11" s="84" t="s">
        <v>113</v>
      </c>
      <c r="D11" s="418" t="str">
        <f>IFERROR(VLOOKUP(L11,選挙人情報!A:K,4,FALSE),"")</f>
        <v/>
      </c>
      <c r="E11" s="418"/>
      <c r="F11" s="418"/>
      <c r="G11" s="65" t="s">
        <v>115</v>
      </c>
      <c r="H11" s="208" t="str">
        <f>IFERROR(VLOOKUP(L11,選挙人情報!A:K,6,FALSE),"")</f>
        <v/>
      </c>
      <c r="I11" s="25"/>
      <c r="J11" s="54"/>
      <c r="K11" s="143" t="s">
        <v>102</v>
      </c>
      <c r="L11" s="144"/>
      <c r="M11" s="135" t="s">
        <v>287</v>
      </c>
      <c r="N11" s="57"/>
      <c r="O11" s="57"/>
      <c r="P11" s="57"/>
      <c r="Q11" s="57"/>
      <c r="R11" s="57"/>
      <c r="S11" s="57"/>
      <c r="T11" s="57"/>
      <c r="U11" s="57"/>
      <c r="V11" s="57"/>
      <c r="W11" s="57"/>
      <c r="X11" s="57"/>
      <c r="Y11" s="57"/>
    </row>
    <row r="12" spans="1:25" ht="45" customHeight="1">
      <c r="A12" s="26"/>
      <c r="B12" s="417"/>
      <c r="C12" s="61" t="s">
        <v>194</v>
      </c>
      <c r="D12" s="419" t="str">
        <f>IFERROR(VLOOKUP(L11,選挙人情報!A:AA,20,FALSE),"")</f>
        <v/>
      </c>
      <c r="E12" s="419"/>
      <c r="F12" s="419"/>
      <c r="G12" s="419"/>
      <c r="H12" s="420"/>
      <c r="I12" s="25"/>
      <c r="J12" s="54"/>
      <c r="K12" s="57"/>
      <c r="L12" s="57"/>
      <c r="M12" s="57"/>
      <c r="N12" s="57"/>
      <c r="O12" s="57"/>
      <c r="P12" s="57"/>
      <c r="Q12" s="57"/>
      <c r="R12" s="57"/>
      <c r="S12" s="57"/>
      <c r="T12" s="57"/>
      <c r="U12" s="57"/>
      <c r="V12" s="57"/>
      <c r="W12" s="57"/>
      <c r="X12" s="57"/>
      <c r="Y12" s="57"/>
    </row>
    <row r="13" spans="1:25" ht="45" customHeight="1">
      <c r="A13" s="26"/>
      <c r="B13" s="417"/>
      <c r="C13" s="85" t="s">
        <v>68</v>
      </c>
      <c r="D13" s="404" t="str">
        <f>IFERROR(VLOOKUP(L11,選挙人情報!A:K,7,FALSE),"")</f>
        <v/>
      </c>
      <c r="E13" s="404"/>
      <c r="F13" s="404"/>
      <c r="G13" s="404"/>
      <c r="H13" s="405"/>
      <c r="I13" s="87"/>
      <c r="J13" s="54"/>
      <c r="K13" s="57"/>
      <c r="L13" s="57"/>
      <c r="M13" s="57"/>
      <c r="N13" s="57"/>
      <c r="O13" s="57"/>
      <c r="P13" s="57"/>
      <c r="Q13" s="57"/>
      <c r="R13" s="57"/>
      <c r="S13" s="57"/>
      <c r="T13" s="57"/>
      <c r="U13" s="57"/>
      <c r="V13" s="57"/>
      <c r="W13" s="57"/>
      <c r="X13" s="57"/>
      <c r="Y13" s="57"/>
    </row>
    <row r="14" spans="1:25" ht="45" customHeight="1">
      <c r="A14" s="26"/>
      <c r="B14" s="406" t="s">
        <v>114</v>
      </c>
      <c r="C14" s="407"/>
      <c r="D14" s="408"/>
      <c r="E14" s="408"/>
      <c r="F14" s="408"/>
      <c r="G14" s="408"/>
      <c r="H14" s="409"/>
      <c r="I14" s="25"/>
      <c r="J14" s="54"/>
      <c r="K14" s="60" t="s">
        <v>259</v>
      </c>
      <c r="L14" s="57"/>
      <c r="M14" s="57"/>
      <c r="N14" s="57"/>
      <c r="O14" s="57"/>
      <c r="P14" s="57"/>
      <c r="Q14" s="57"/>
      <c r="R14" s="57"/>
      <c r="S14" s="57"/>
      <c r="T14" s="57"/>
      <c r="U14" s="57"/>
      <c r="V14" s="57"/>
      <c r="W14" s="57"/>
      <c r="X14" s="57"/>
      <c r="Y14" s="57"/>
    </row>
    <row r="15" spans="1:25" ht="86.25" customHeight="1" thickBot="1">
      <c r="A15" s="26"/>
      <c r="B15" s="410" t="s">
        <v>256</v>
      </c>
      <c r="C15" s="411"/>
      <c r="D15" s="412"/>
      <c r="E15" s="412"/>
      <c r="F15" s="412"/>
      <c r="G15" s="145" t="s">
        <v>116</v>
      </c>
      <c r="H15" s="189"/>
      <c r="I15" s="89"/>
      <c r="J15" s="54"/>
      <c r="K15" s="415" t="s">
        <v>260</v>
      </c>
      <c r="L15" s="415"/>
      <c r="M15" s="415"/>
      <c r="N15" s="415"/>
      <c r="O15" s="415"/>
      <c r="P15" s="415"/>
      <c r="Q15" s="57"/>
      <c r="R15" s="57"/>
      <c r="S15" s="57"/>
      <c r="T15" s="57"/>
      <c r="U15" s="57"/>
      <c r="V15" s="57"/>
      <c r="W15" s="57"/>
      <c r="X15" s="57"/>
      <c r="Y15" s="57"/>
    </row>
    <row r="16" spans="1:25" ht="18.75" customHeight="1">
      <c r="A16" s="26"/>
      <c r="B16" s="25"/>
      <c r="C16" s="25"/>
      <c r="D16" s="88"/>
      <c r="E16" s="88"/>
      <c r="F16" s="87"/>
      <c r="G16" s="90"/>
      <c r="H16" s="25"/>
      <c r="I16" s="25"/>
      <c r="J16" s="54"/>
      <c r="K16" s="57"/>
      <c r="L16" s="57"/>
      <c r="M16" s="57"/>
      <c r="N16" s="57"/>
      <c r="O16" s="57"/>
      <c r="P16" s="57"/>
      <c r="Q16" s="57"/>
      <c r="R16" s="57"/>
      <c r="S16" s="57"/>
      <c r="T16" s="57"/>
      <c r="U16" s="57"/>
      <c r="V16" s="57"/>
      <c r="W16" s="57"/>
      <c r="X16" s="57"/>
      <c r="Y16" s="57"/>
    </row>
    <row r="17" spans="1:25" ht="37.5" customHeight="1">
      <c r="A17" s="26"/>
      <c r="B17" s="59" t="s">
        <v>195</v>
      </c>
      <c r="C17" s="339" t="s">
        <v>196</v>
      </c>
      <c r="D17" s="339"/>
      <c r="E17" s="339"/>
      <c r="F17" s="339"/>
      <c r="G17" s="339"/>
      <c r="H17" s="339"/>
      <c r="I17" s="26"/>
      <c r="J17" s="54"/>
      <c r="K17" s="57"/>
      <c r="L17" s="57"/>
      <c r="M17" s="57"/>
      <c r="N17" s="57"/>
      <c r="O17" s="57"/>
      <c r="P17" s="57"/>
      <c r="Q17" s="57"/>
      <c r="R17" s="57"/>
      <c r="S17" s="57"/>
      <c r="T17" s="57"/>
      <c r="U17" s="57"/>
      <c r="V17" s="57"/>
      <c r="W17" s="57"/>
      <c r="X17" s="57"/>
      <c r="Y17" s="57"/>
    </row>
    <row r="18" spans="1:25" ht="19.5" customHeight="1">
      <c r="A18" s="54"/>
      <c r="B18" s="54"/>
      <c r="C18" s="54"/>
      <c r="D18" s="54"/>
      <c r="E18" s="54"/>
      <c r="F18" s="54"/>
      <c r="G18" s="54"/>
      <c r="H18" s="54"/>
      <c r="I18" s="54"/>
      <c r="J18" s="54"/>
      <c r="K18" s="57"/>
      <c r="L18" s="57"/>
      <c r="M18" s="57"/>
      <c r="N18" s="57"/>
      <c r="O18" s="57"/>
      <c r="P18" s="57"/>
      <c r="Q18" s="57"/>
      <c r="R18" s="57"/>
      <c r="S18" s="57"/>
      <c r="T18" s="57"/>
      <c r="U18" s="57"/>
      <c r="V18" s="57"/>
      <c r="W18" s="57"/>
      <c r="X18" s="57"/>
      <c r="Y18" s="57"/>
    </row>
    <row r="19" spans="1:25" ht="19.5" customHeight="1">
      <c r="A19" s="57"/>
      <c r="B19" s="57"/>
      <c r="C19" s="57"/>
      <c r="D19" s="57"/>
      <c r="E19" s="57"/>
      <c r="F19" s="57"/>
      <c r="G19" s="57"/>
      <c r="H19" s="57"/>
      <c r="I19" s="57"/>
      <c r="J19" s="57"/>
      <c r="K19" s="57"/>
      <c r="L19" s="57"/>
      <c r="M19" s="57"/>
      <c r="N19" s="57"/>
      <c r="O19" s="57"/>
      <c r="P19" s="57"/>
      <c r="Q19" s="57"/>
      <c r="R19" s="57"/>
      <c r="S19" s="57"/>
      <c r="T19" s="57"/>
      <c r="U19" s="57"/>
      <c r="V19" s="57"/>
      <c r="W19" s="57"/>
      <c r="X19" s="57"/>
      <c r="Y19" s="57"/>
    </row>
    <row r="20" spans="1:25" ht="19.5" customHeight="1">
      <c r="A20" s="57"/>
      <c r="B20" s="57"/>
      <c r="C20" s="57"/>
      <c r="D20" s="57"/>
      <c r="E20" s="57"/>
      <c r="F20" s="57"/>
      <c r="G20" s="57"/>
      <c r="H20" s="57"/>
      <c r="I20" s="57"/>
      <c r="J20" s="57"/>
      <c r="K20" s="57"/>
      <c r="L20" s="57"/>
      <c r="M20" s="57"/>
      <c r="N20" s="57"/>
      <c r="O20" s="57"/>
      <c r="P20" s="57"/>
      <c r="Q20" s="57"/>
      <c r="R20" s="57"/>
      <c r="S20" s="57"/>
      <c r="T20" s="57"/>
      <c r="U20" s="57"/>
      <c r="V20" s="57"/>
      <c r="W20" s="57"/>
      <c r="X20" s="57"/>
      <c r="Y20" s="57"/>
    </row>
    <row r="21" spans="1:25" ht="19.5" customHeight="1">
      <c r="A21" s="57"/>
      <c r="B21" s="57"/>
      <c r="C21" s="57"/>
      <c r="D21" s="57"/>
      <c r="E21" s="57"/>
      <c r="F21" s="57"/>
      <c r="G21" s="57"/>
      <c r="H21" s="57"/>
      <c r="I21" s="57"/>
      <c r="J21" s="57"/>
      <c r="K21" s="57"/>
      <c r="L21" s="57"/>
      <c r="M21" s="57"/>
      <c r="N21" s="57"/>
      <c r="O21" s="57"/>
      <c r="P21" s="57"/>
      <c r="Q21" s="57"/>
      <c r="R21" s="57"/>
      <c r="S21" s="57"/>
      <c r="T21" s="57"/>
      <c r="U21" s="57"/>
      <c r="V21" s="57"/>
      <c r="W21" s="57"/>
      <c r="X21" s="57"/>
      <c r="Y21" s="57"/>
    </row>
    <row r="22" spans="1:25" ht="19.5" customHeight="1">
      <c r="A22" s="57"/>
      <c r="B22" s="57"/>
      <c r="C22" s="57"/>
      <c r="D22" s="57"/>
      <c r="E22" s="57"/>
      <c r="F22" s="57"/>
      <c r="G22" s="57"/>
      <c r="H22" s="57"/>
      <c r="I22" s="57"/>
      <c r="J22" s="57"/>
      <c r="K22" s="57"/>
      <c r="L22" s="57"/>
      <c r="M22" s="57"/>
      <c r="N22" s="57"/>
      <c r="O22" s="57"/>
      <c r="P22" s="57"/>
      <c r="Q22" s="57"/>
      <c r="R22" s="57"/>
      <c r="S22" s="57"/>
      <c r="T22" s="57"/>
      <c r="U22" s="57"/>
      <c r="V22" s="57"/>
      <c r="W22" s="57"/>
      <c r="X22" s="57"/>
      <c r="Y22" s="57"/>
    </row>
    <row r="23" spans="1:25" ht="19.5" customHeight="1">
      <c r="A23" s="57"/>
      <c r="B23" s="57"/>
      <c r="C23" s="57"/>
      <c r="D23" s="57"/>
      <c r="E23" s="57"/>
      <c r="F23" s="57"/>
      <c r="G23" s="57"/>
      <c r="H23" s="57"/>
      <c r="I23" s="57"/>
      <c r="J23" s="57"/>
      <c r="K23" s="57"/>
      <c r="L23" s="57"/>
      <c r="M23" s="57"/>
      <c r="N23" s="57"/>
      <c r="O23" s="57"/>
      <c r="P23" s="57"/>
      <c r="Q23" s="57"/>
      <c r="R23" s="57"/>
      <c r="S23" s="57"/>
      <c r="T23" s="57"/>
      <c r="U23" s="57"/>
      <c r="V23" s="57"/>
      <c r="W23" s="57"/>
      <c r="X23" s="57"/>
      <c r="Y23" s="57"/>
    </row>
    <row r="24" spans="1:25" ht="19.5" customHeight="1">
      <c r="A24" s="57"/>
      <c r="B24" s="57"/>
      <c r="C24" s="57"/>
      <c r="D24" s="57"/>
      <c r="E24" s="57"/>
      <c r="F24" s="57"/>
      <c r="G24" s="57"/>
      <c r="H24" s="57"/>
      <c r="I24" s="57"/>
      <c r="J24" s="57"/>
      <c r="K24" s="57"/>
      <c r="L24" s="57"/>
      <c r="M24" s="57"/>
      <c r="N24" s="57"/>
      <c r="O24" s="57"/>
      <c r="P24" s="57"/>
      <c r="Q24" s="57"/>
      <c r="R24" s="57"/>
      <c r="S24" s="57"/>
      <c r="T24" s="57"/>
      <c r="U24" s="57"/>
      <c r="V24" s="57"/>
      <c r="W24" s="57"/>
      <c r="X24" s="57"/>
      <c r="Y24" s="57"/>
    </row>
    <row r="25" spans="1:25" ht="19.5" customHeight="1">
      <c r="A25" s="57"/>
      <c r="B25" s="57"/>
      <c r="C25" s="57"/>
      <c r="D25" s="57"/>
      <c r="E25" s="57"/>
      <c r="F25" s="57"/>
      <c r="G25" s="57"/>
      <c r="H25" s="57"/>
      <c r="I25" s="57"/>
      <c r="J25" s="57"/>
      <c r="K25" s="57"/>
      <c r="L25" s="57"/>
      <c r="M25" s="57"/>
      <c r="N25" s="57"/>
      <c r="O25" s="57"/>
      <c r="P25" s="57"/>
      <c r="Q25" s="57"/>
      <c r="R25" s="57"/>
      <c r="S25" s="57"/>
      <c r="T25" s="57"/>
      <c r="U25" s="57"/>
      <c r="V25" s="57"/>
      <c r="W25" s="57"/>
      <c r="X25" s="57"/>
      <c r="Y25" s="57"/>
    </row>
    <row r="26" spans="1:25" ht="19.5" customHeight="1">
      <c r="A26" s="57"/>
      <c r="B26" s="57"/>
      <c r="C26" s="57"/>
      <c r="D26" s="57"/>
      <c r="E26" s="57"/>
      <c r="F26" s="57"/>
      <c r="G26" s="57"/>
      <c r="H26" s="57"/>
      <c r="I26" s="57"/>
      <c r="J26" s="57"/>
      <c r="K26" s="57"/>
      <c r="L26" s="57"/>
      <c r="M26" s="57"/>
      <c r="N26" s="57"/>
      <c r="O26" s="57"/>
      <c r="P26" s="57"/>
      <c r="Q26" s="57"/>
      <c r="R26" s="57"/>
      <c r="S26" s="57"/>
      <c r="T26" s="57"/>
      <c r="U26" s="57"/>
      <c r="V26" s="57"/>
      <c r="W26" s="57"/>
      <c r="X26" s="57"/>
      <c r="Y26" s="57"/>
    </row>
    <row r="27" spans="1:25" ht="19.5" customHeight="1">
      <c r="A27" s="57"/>
      <c r="B27" s="57"/>
      <c r="C27" s="57"/>
      <c r="D27" s="57"/>
      <c r="E27" s="57"/>
      <c r="F27" s="57"/>
      <c r="G27" s="57"/>
      <c r="H27" s="57"/>
      <c r="I27" s="57"/>
      <c r="J27" s="57"/>
      <c r="K27" s="57"/>
      <c r="L27" s="57"/>
      <c r="M27" s="57"/>
      <c r="N27" s="57"/>
      <c r="O27" s="57"/>
      <c r="P27" s="57"/>
      <c r="Q27" s="57"/>
      <c r="R27" s="57"/>
      <c r="S27" s="57"/>
      <c r="T27" s="57"/>
      <c r="U27" s="57"/>
      <c r="V27" s="57"/>
      <c r="W27" s="57"/>
      <c r="X27" s="57"/>
      <c r="Y27" s="57"/>
    </row>
    <row r="28" spans="1:25" ht="19.5" customHeight="1">
      <c r="A28" s="57"/>
      <c r="B28" s="57"/>
      <c r="C28" s="57"/>
      <c r="D28" s="57"/>
      <c r="E28" s="57"/>
      <c r="F28" s="57"/>
      <c r="G28" s="57"/>
      <c r="H28" s="57"/>
      <c r="I28" s="57"/>
      <c r="J28" s="57"/>
      <c r="K28" s="57"/>
      <c r="L28" s="57"/>
      <c r="M28" s="57"/>
      <c r="N28" s="57"/>
      <c r="O28" s="57"/>
      <c r="P28" s="57"/>
      <c r="Q28" s="57"/>
      <c r="R28" s="57"/>
      <c r="S28" s="57"/>
      <c r="T28" s="57"/>
      <c r="U28" s="57"/>
      <c r="V28" s="57"/>
      <c r="W28" s="57"/>
      <c r="X28" s="57"/>
      <c r="Y28" s="57"/>
    </row>
    <row r="29" spans="1:25" ht="19.5" customHeight="1">
      <c r="A29" s="57"/>
      <c r="B29" s="57"/>
      <c r="C29" s="57"/>
      <c r="D29" s="57"/>
      <c r="E29" s="57"/>
      <c r="F29" s="57"/>
      <c r="G29" s="57"/>
      <c r="H29" s="57"/>
      <c r="I29" s="57"/>
      <c r="J29" s="57"/>
      <c r="K29" s="57"/>
      <c r="L29" s="57"/>
      <c r="M29" s="57"/>
      <c r="N29" s="57"/>
      <c r="O29" s="57"/>
      <c r="P29" s="57"/>
      <c r="Q29" s="57"/>
      <c r="R29" s="57"/>
      <c r="S29" s="57"/>
      <c r="T29" s="57"/>
      <c r="U29" s="57"/>
      <c r="V29" s="57"/>
      <c r="W29" s="57"/>
      <c r="X29" s="57"/>
      <c r="Y29" s="57"/>
    </row>
    <row r="30" spans="1:25" ht="19.5" customHeight="1">
      <c r="A30" s="57"/>
      <c r="B30" s="57"/>
      <c r="C30" s="57"/>
      <c r="D30" s="57"/>
      <c r="E30" s="57"/>
      <c r="F30" s="57"/>
      <c r="G30" s="57"/>
      <c r="H30" s="57"/>
      <c r="I30" s="57"/>
      <c r="J30" s="57"/>
      <c r="K30" s="57"/>
      <c r="L30" s="57"/>
      <c r="M30" s="57"/>
      <c r="N30" s="57"/>
      <c r="O30" s="57"/>
      <c r="P30" s="57"/>
      <c r="Q30" s="57"/>
      <c r="R30" s="57"/>
      <c r="S30" s="57"/>
      <c r="T30" s="57"/>
      <c r="U30" s="57"/>
      <c r="V30" s="57"/>
      <c r="W30" s="57"/>
      <c r="X30" s="57"/>
      <c r="Y30" s="57"/>
    </row>
    <row r="31" spans="1:25" ht="19.5" customHeight="1"/>
    <row r="32" spans="1:25" ht="19.5" customHeight="1"/>
  </sheetData>
  <sheetProtection sheet="1" selectLockedCells="1"/>
  <mergeCells count="21">
    <mergeCell ref="C17:H17"/>
    <mergeCell ref="F3:H3"/>
    <mergeCell ref="B1:H1"/>
    <mergeCell ref="K9:P9"/>
    <mergeCell ref="B5:B7"/>
    <mergeCell ref="D5:F5"/>
    <mergeCell ref="D6:H6"/>
    <mergeCell ref="D7:H7"/>
    <mergeCell ref="D8:H8"/>
    <mergeCell ref="D9:F9"/>
    <mergeCell ref="B8:C8"/>
    <mergeCell ref="B9:C9"/>
    <mergeCell ref="B11:B13"/>
    <mergeCell ref="D11:F11"/>
    <mergeCell ref="D12:H12"/>
    <mergeCell ref="K15:P15"/>
    <mergeCell ref="D13:H13"/>
    <mergeCell ref="B14:C14"/>
    <mergeCell ref="D14:H14"/>
    <mergeCell ref="B15:C15"/>
    <mergeCell ref="D15:F15"/>
  </mergeCells>
  <phoneticPr fontId="1"/>
  <pageMargins left="0.70866141732283472" right="0.59055118110236227" top="0.74803149606299213" bottom="0.74803149606299213" header="0.31496062992125984" footer="0.31496062992125984"/>
  <pageSetup paperSize="9" fitToHeight="0"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コード表!$R$3:$R$4</xm:f>
          </x14:formula1>
          <xm:sqref>D8:H8</xm:sqref>
        </x14:dataValidation>
        <x14:dataValidation type="list" allowBlank="1" showInputMessage="1" showErrorMessage="1">
          <x14:formula1>
            <xm:f>コード表!$R$3:$R$4</xm:f>
          </x14:formula1>
          <xm:sqref>D14:H14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AJ85"/>
  <sheetViews>
    <sheetView view="pageBreakPreview" zoomScale="73" zoomScaleNormal="80" zoomScaleSheetLayoutView="73" workbookViewId="0">
      <selection activeCell="U37" sqref="U37:Y37"/>
    </sheetView>
  </sheetViews>
  <sheetFormatPr defaultRowHeight="14.25"/>
  <cols>
    <col min="1" max="1" width="1.75" style="25" customWidth="1"/>
    <col min="2" max="9" width="3.625" style="25" customWidth="1"/>
    <col min="10" max="10" width="8.875" style="25" customWidth="1"/>
    <col min="11" max="12" width="3.625" style="25" customWidth="1"/>
    <col min="13" max="14" width="5.625" style="25" customWidth="1"/>
    <col min="15" max="25" width="3.625" style="25" customWidth="1"/>
    <col min="26" max="27" width="5.625" style="25" customWidth="1"/>
    <col min="28" max="29" width="3.625" style="25" customWidth="1"/>
    <col min="30" max="30" width="1.875" style="25" customWidth="1"/>
    <col min="31" max="32" width="9" style="25"/>
    <col min="33" max="34" width="6.25" style="25" bestFit="1" customWidth="1"/>
    <col min="35" max="35" width="9" style="25"/>
    <col min="36" max="36" width="10" style="25" customWidth="1"/>
    <col min="37" max="16384" width="9" style="25"/>
  </cols>
  <sheetData>
    <row r="1" spans="1:31" ht="18" customHeight="1">
      <c r="A1" s="369"/>
      <c r="B1" s="369"/>
      <c r="F1" s="434" t="s">
        <v>127</v>
      </c>
      <c r="G1" s="434"/>
      <c r="H1" s="434"/>
      <c r="I1" s="434"/>
      <c r="J1" s="434"/>
      <c r="K1" s="434"/>
      <c r="L1" s="434"/>
      <c r="M1" s="431"/>
      <c r="N1" s="432"/>
      <c r="O1" s="432"/>
      <c r="P1" s="432"/>
      <c r="Q1" s="432"/>
      <c r="S1" s="103" t="s">
        <v>254</v>
      </c>
      <c r="T1" s="37"/>
      <c r="U1" s="37"/>
      <c r="V1" s="37"/>
      <c r="W1" s="37"/>
      <c r="X1" s="30"/>
      <c r="Y1" s="30"/>
      <c r="Z1" s="30"/>
      <c r="AA1" s="30"/>
      <c r="AB1" s="30"/>
      <c r="AC1" s="30"/>
      <c r="AD1" s="30"/>
      <c r="AE1" s="30"/>
    </row>
    <row r="2" spans="1:31" ht="18" customHeight="1">
      <c r="A2" s="369"/>
      <c r="B2" s="369"/>
      <c r="F2" s="434" t="s">
        <v>128</v>
      </c>
      <c r="G2" s="434"/>
      <c r="H2" s="434"/>
      <c r="I2" s="434"/>
      <c r="J2" s="434"/>
      <c r="K2" s="434"/>
      <c r="L2" s="434"/>
      <c r="M2" s="433"/>
      <c r="N2" s="433"/>
      <c r="O2" s="433"/>
      <c r="P2" s="433"/>
      <c r="Q2" s="433"/>
      <c r="S2" s="153" t="s">
        <v>288</v>
      </c>
      <c r="T2" s="93"/>
      <c r="U2" s="93"/>
      <c r="V2" s="93"/>
      <c r="W2" s="93"/>
      <c r="X2" s="93"/>
      <c r="Y2" s="93"/>
      <c r="Z2" s="93"/>
      <c r="AA2" s="93"/>
      <c r="AB2" s="93"/>
      <c r="AC2" s="93"/>
      <c r="AD2" s="93"/>
      <c r="AE2" s="93"/>
    </row>
    <row r="3" spans="1:31" ht="6" customHeight="1">
      <c r="A3" s="67"/>
      <c r="B3" s="67"/>
      <c r="C3" s="67"/>
      <c r="D3" s="67"/>
      <c r="E3" s="67"/>
      <c r="F3" s="67"/>
      <c r="G3" s="67"/>
      <c r="H3" s="67"/>
      <c r="I3" s="92"/>
      <c r="J3" s="92"/>
      <c r="K3" s="92"/>
      <c r="L3" s="92"/>
      <c r="M3" s="92"/>
      <c r="N3" s="92"/>
      <c r="O3" s="92"/>
      <c r="P3" s="92"/>
      <c r="Q3" s="92"/>
      <c r="R3" s="92"/>
      <c r="S3" s="92"/>
      <c r="T3" s="92"/>
      <c r="U3" s="92"/>
      <c r="V3" s="92"/>
      <c r="W3" s="92"/>
      <c r="X3" s="92"/>
      <c r="Y3" s="92"/>
      <c r="Z3" s="92"/>
      <c r="AA3" s="92"/>
      <c r="AB3" s="92"/>
      <c r="AC3" s="92"/>
    </row>
    <row r="4" spans="1:31" ht="20.25" customHeight="1">
      <c r="K4" s="137"/>
      <c r="L4" s="137"/>
      <c r="M4" s="137"/>
      <c r="N4" s="66"/>
      <c r="O4" s="66"/>
      <c r="P4" s="66"/>
      <c r="Q4" s="66"/>
      <c r="R4" s="66"/>
      <c r="S4" s="66"/>
      <c r="T4" s="66"/>
      <c r="U4" s="374">
        <f>M2</f>
        <v>0</v>
      </c>
      <c r="V4" s="374"/>
      <c r="W4" s="374"/>
      <c r="X4" s="374"/>
      <c r="Y4" s="374"/>
      <c r="Z4" s="374"/>
      <c r="AA4" s="374"/>
      <c r="AB4" s="374"/>
      <c r="AC4" s="66"/>
    </row>
    <row r="5" spans="1:31" ht="18.75" customHeight="1">
      <c r="N5" s="66"/>
      <c r="O5" s="66"/>
      <c r="P5" s="66"/>
      <c r="Q5" s="66"/>
      <c r="R5" s="66"/>
      <c r="S5" s="66"/>
      <c r="T5" s="66"/>
      <c r="U5" s="66"/>
      <c r="V5" s="66"/>
      <c r="W5" s="66"/>
      <c r="X5" s="66"/>
      <c r="Y5" s="66"/>
      <c r="Z5" s="66"/>
      <c r="AA5" s="66"/>
      <c r="AB5" s="66"/>
      <c r="AC5" s="66"/>
    </row>
    <row r="6" spans="1:31" ht="21" customHeight="1">
      <c r="B6" s="89" t="str">
        <f>M1&amp;"　選挙管理委員会委員長　様"</f>
        <v>　選挙管理委員会委員長　様</v>
      </c>
      <c r="C6" s="81"/>
      <c r="D6" s="81"/>
      <c r="N6" s="66"/>
      <c r="O6" s="66"/>
      <c r="P6" s="66"/>
      <c r="Q6" s="66"/>
      <c r="R6" s="66"/>
      <c r="S6" s="66"/>
      <c r="T6" s="66"/>
      <c r="U6" s="66"/>
      <c r="V6" s="66"/>
      <c r="W6" s="66"/>
      <c r="X6" s="66"/>
      <c r="Y6" s="66"/>
      <c r="Z6" s="66"/>
      <c r="AA6" s="66"/>
      <c r="AB6" s="66"/>
      <c r="AC6" s="66"/>
    </row>
    <row r="7" spans="1:31" ht="15" customHeight="1">
      <c r="N7" s="66"/>
      <c r="O7" s="66"/>
      <c r="P7" s="66"/>
      <c r="Q7" s="66"/>
      <c r="R7" s="66"/>
      <c r="S7" s="66"/>
      <c r="T7" s="66"/>
      <c r="U7" s="66"/>
      <c r="V7" s="66"/>
      <c r="W7" s="66"/>
      <c r="X7" s="66"/>
      <c r="Y7" s="66"/>
      <c r="Z7" s="66"/>
      <c r="AA7" s="66"/>
      <c r="AB7" s="66"/>
      <c r="AC7" s="66"/>
    </row>
    <row r="8" spans="1:31" ht="16.5" customHeight="1">
      <c r="J8" s="138"/>
      <c r="L8" s="435" t="s">
        <v>123</v>
      </c>
      <c r="M8" s="435"/>
      <c r="N8" s="435"/>
      <c r="O8" s="435"/>
      <c r="P8" s="435"/>
      <c r="Q8" s="435"/>
      <c r="R8" s="66"/>
      <c r="S8" s="377">
        <f>基本項目!D10</f>
        <v>0</v>
      </c>
      <c r="T8" s="377"/>
      <c r="U8" s="377"/>
      <c r="V8" s="377"/>
      <c r="W8" s="377"/>
      <c r="X8" s="377"/>
      <c r="Y8" s="377"/>
      <c r="Z8" s="377"/>
      <c r="AA8" s="377"/>
      <c r="AB8" s="377"/>
      <c r="AC8" s="66"/>
    </row>
    <row r="9" spans="1:31" ht="16.5" customHeight="1">
      <c r="I9" s="435"/>
      <c r="J9" s="435"/>
      <c r="K9" s="99"/>
      <c r="L9" s="435"/>
      <c r="M9" s="435"/>
      <c r="N9" s="435"/>
      <c r="O9" s="435"/>
      <c r="P9" s="435"/>
      <c r="Q9" s="435"/>
      <c r="R9" s="66"/>
      <c r="S9" s="377"/>
      <c r="T9" s="377"/>
      <c r="U9" s="377"/>
      <c r="V9" s="377"/>
      <c r="W9" s="377"/>
      <c r="X9" s="377"/>
      <c r="Y9" s="377"/>
      <c r="Z9" s="377"/>
      <c r="AA9" s="377"/>
      <c r="AB9" s="377"/>
      <c r="AC9" s="66"/>
    </row>
    <row r="10" spans="1:31" ht="10.5" customHeight="1">
      <c r="I10" s="101"/>
      <c r="J10" s="101"/>
      <c r="K10" s="100"/>
      <c r="L10" s="100"/>
      <c r="M10" s="101"/>
      <c r="N10" s="101"/>
      <c r="O10" s="101"/>
      <c r="P10" s="101"/>
      <c r="Q10" s="101"/>
      <c r="R10" s="66"/>
      <c r="S10" s="196"/>
      <c r="T10" s="196"/>
      <c r="U10" s="196"/>
      <c r="V10" s="196"/>
      <c r="W10" s="196"/>
      <c r="X10" s="196"/>
      <c r="Y10" s="196"/>
      <c r="Z10" s="196"/>
      <c r="AA10" s="196"/>
      <c r="AB10" s="196"/>
      <c r="AC10" s="66"/>
    </row>
    <row r="11" spans="1:31" ht="16.5" customHeight="1">
      <c r="J11" s="138"/>
      <c r="L11" s="458" t="s">
        <v>172</v>
      </c>
      <c r="M11" s="458"/>
      <c r="N11" s="458"/>
      <c r="O11" s="458"/>
      <c r="P11" s="458"/>
      <c r="Q11" s="458"/>
      <c r="R11" s="66"/>
      <c r="S11" s="377">
        <f>基本項目!D11</f>
        <v>0</v>
      </c>
      <c r="T11" s="377"/>
      <c r="U11" s="377"/>
      <c r="V11" s="377"/>
      <c r="W11" s="377"/>
      <c r="X11" s="377"/>
      <c r="Y11" s="377"/>
      <c r="Z11" s="377"/>
      <c r="AA11" s="377"/>
      <c r="AB11" s="377"/>
      <c r="AC11" s="66"/>
    </row>
    <row r="12" spans="1:31" ht="16.5" customHeight="1">
      <c r="J12" s="138"/>
      <c r="L12" s="435" t="s">
        <v>124</v>
      </c>
      <c r="M12" s="435"/>
      <c r="N12" s="435"/>
      <c r="O12" s="435"/>
      <c r="P12" s="435"/>
      <c r="Q12" s="435"/>
      <c r="R12" s="66"/>
      <c r="S12" s="377">
        <f>基本項目!D12</f>
        <v>0</v>
      </c>
      <c r="T12" s="377"/>
      <c r="U12" s="377"/>
      <c r="V12" s="377"/>
      <c r="W12" s="377"/>
      <c r="X12" s="377"/>
      <c r="Y12" s="377"/>
      <c r="Z12" s="377"/>
      <c r="AA12" s="377"/>
      <c r="AB12" s="377"/>
      <c r="AC12" s="66"/>
    </row>
    <row r="13" spans="1:31" ht="8.25" customHeight="1">
      <c r="I13" s="435"/>
      <c r="J13" s="435"/>
      <c r="K13" s="99"/>
      <c r="L13" s="99"/>
      <c r="M13" s="99"/>
      <c r="N13" s="66"/>
      <c r="O13" s="66"/>
      <c r="P13" s="66"/>
      <c r="Q13" s="66"/>
      <c r="R13" s="66"/>
      <c r="S13" s="66"/>
      <c r="T13" s="66"/>
      <c r="U13" s="66"/>
      <c r="V13" s="66"/>
      <c r="W13" s="66"/>
      <c r="X13" s="66"/>
      <c r="Y13" s="66"/>
      <c r="Z13" s="66"/>
      <c r="AA13" s="66"/>
      <c r="AB13" s="66"/>
      <c r="AC13" s="66"/>
    </row>
    <row r="14" spans="1:31" ht="16.5" customHeight="1">
      <c r="J14" s="138"/>
      <c r="L14" s="435" t="s">
        <v>173</v>
      </c>
      <c r="M14" s="435"/>
      <c r="N14" s="435"/>
      <c r="O14" s="435"/>
      <c r="P14" s="435"/>
      <c r="Q14" s="435"/>
      <c r="R14" s="66"/>
      <c r="S14" s="373">
        <f>基本項目!D14</f>
        <v>0</v>
      </c>
      <c r="T14" s="373"/>
      <c r="U14" s="373"/>
      <c r="V14" s="373"/>
      <c r="W14" s="373"/>
      <c r="X14" s="373"/>
      <c r="Y14" s="373"/>
      <c r="Z14" s="373"/>
      <c r="AA14" s="373"/>
      <c r="AB14" s="373"/>
      <c r="AC14" s="66"/>
    </row>
    <row r="15" spans="1:31" ht="16.5" customHeight="1">
      <c r="J15" s="138"/>
      <c r="L15" s="435" t="s">
        <v>153</v>
      </c>
      <c r="M15" s="435"/>
      <c r="N15" s="435"/>
      <c r="O15" s="435"/>
      <c r="P15" s="435"/>
      <c r="Q15" s="435"/>
      <c r="R15" s="66"/>
      <c r="S15" s="373">
        <f>基本項目!D15</f>
        <v>0</v>
      </c>
      <c r="T15" s="373"/>
      <c r="U15" s="373"/>
      <c r="V15" s="373"/>
      <c r="W15" s="373"/>
      <c r="X15" s="373"/>
      <c r="Y15" s="373"/>
      <c r="Z15" s="373"/>
      <c r="AA15" s="373"/>
      <c r="AB15" s="373"/>
      <c r="AC15" s="66"/>
    </row>
    <row r="16" spans="1:31" ht="11.25" customHeight="1">
      <c r="I16" s="435"/>
      <c r="J16" s="435"/>
      <c r="K16" s="99"/>
      <c r="L16" s="99"/>
      <c r="M16" s="99"/>
      <c r="N16" s="66"/>
      <c r="O16" s="66"/>
      <c r="P16" s="66"/>
      <c r="Q16" s="66"/>
      <c r="R16" s="66"/>
      <c r="S16" s="66"/>
      <c r="T16" s="66"/>
      <c r="U16" s="66"/>
      <c r="V16" s="66"/>
      <c r="W16" s="66"/>
      <c r="X16" s="66"/>
      <c r="Y16" s="66"/>
      <c r="Z16" s="66"/>
      <c r="AA16" s="66"/>
      <c r="AB16" s="66"/>
      <c r="AC16" s="66"/>
    </row>
    <row r="17" spans="2:30" ht="16.5" customHeight="1">
      <c r="J17" s="138"/>
      <c r="L17" s="435" t="s">
        <v>174</v>
      </c>
      <c r="M17" s="435"/>
      <c r="N17" s="435"/>
      <c r="O17" s="435"/>
      <c r="P17" s="435"/>
      <c r="Q17" s="435"/>
      <c r="R17" s="66"/>
      <c r="S17" s="373">
        <f>基本項目!D13</f>
        <v>0</v>
      </c>
      <c r="T17" s="373"/>
      <c r="U17" s="373"/>
      <c r="V17" s="373"/>
      <c r="W17" s="373"/>
      <c r="X17" s="373"/>
      <c r="Y17" s="373"/>
      <c r="Z17" s="373"/>
      <c r="AA17" s="373"/>
      <c r="AB17" s="373"/>
      <c r="AC17" s="66"/>
    </row>
    <row r="18" spans="2:30" ht="16.5" customHeight="1">
      <c r="N18" s="66"/>
      <c r="O18" s="66"/>
      <c r="P18" s="66"/>
      <c r="Q18" s="66"/>
      <c r="R18" s="66"/>
      <c r="S18" s="66"/>
      <c r="T18" s="66"/>
      <c r="U18" s="66"/>
      <c r="V18" s="66"/>
      <c r="W18" s="66" t="s">
        <v>159</v>
      </c>
      <c r="X18" s="66"/>
      <c r="Y18" s="66"/>
      <c r="Z18" s="66"/>
      <c r="AA18" s="66"/>
      <c r="AB18" s="66"/>
      <c r="AC18" s="66"/>
    </row>
    <row r="19" spans="2:30" ht="24">
      <c r="B19" s="452" t="s">
        <v>125</v>
      </c>
      <c r="C19" s="452"/>
      <c r="D19" s="452"/>
      <c r="E19" s="452"/>
      <c r="F19" s="452"/>
      <c r="G19" s="452"/>
      <c r="H19" s="452"/>
      <c r="I19" s="452"/>
      <c r="J19" s="452"/>
      <c r="K19" s="452"/>
      <c r="L19" s="452"/>
      <c r="M19" s="452"/>
      <c r="N19" s="452"/>
      <c r="O19" s="452"/>
      <c r="P19" s="452"/>
      <c r="Q19" s="452"/>
      <c r="R19" s="452"/>
      <c r="S19" s="452"/>
      <c r="T19" s="452"/>
      <c r="U19" s="452"/>
      <c r="V19" s="452"/>
      <c r="W19" s="452"/>
      <c r="X19" s="452"/>
      <c r="Y19" s="452"/>
      <c r="Z19" s="452"/>
      <c r="AA19" s="452"/>
      <c r="AB19" s="452"/>
      <c r="AC19" s="452"/>
    </row>
    <row r="20" spans="2:30" ht="13.5" customHeight="1">
      <c r="B20" s="231"/>
      <c r="C20" s="231"/>
      <c r="D20" s="231"/>
      <c r="E20" s="23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row>
    <row r="21" spans="2:30" ht="9.75" customHeight="1">
      <c r="G21" s="456" t="s">
        <v>290</v>
      </c>
      <c r="H21" s="456"/>
      <c r="I21" s="456"/>
      <c r="J21" s="456"/>
      <c r="N21" s="66"/>
      <c r="O21" s="66"/>
      <c r="P21" s="66"/>
      <c r="Q21" s="66"/>
      <c r="R21" s="66"/>
      <c r="S21" s="66"/>
      <c r="T21" s="66"/>
      <c r="U21" s="66"/>
      <c r="V21" s="66"/>
      <c r="W21" s="66"/>
      <c r="X21" s="66"/>
      <c r="Y21" s="66"/>
      <c r="Z21" s="66"/>
      <c r="AA21" s="66"/>
      <c r="AB21" s="66"/>
      <c r="AC21" s="66"/>
    </row>
    <row r="22" spans="2:30" ht="12" customHeight="1">
      <c r="C22" s="456" t="s">
        <v>291</v>
      </c>
      <c r="D22" s="456"/>
      <c r="E22" s="456"/>
      <c r="F22" s="456"/>
      <c r="G22" s="456"/>
      <c r="H22" s="456"/>
      <c r="I22" s="456"/>
      <c r="J22" s="456"/>
      <c r="K22" s="456" t="s">
        <v>267</v>
      </c>
      <c r="L22" s="456"/>
      <c r="M22" s="456"/>
      <c r="N22" s="457" t="s">
        <v>277</v>
      </c>
      <c r="O22" s="457"/>
      <c r="P22" s="457"/>
      <c r="Q22" s="457"/>
      <c r="R22" s="457"/>
      <c r="S22" s="457"/>
      <c r="T22" s="457"/>
      <c r="U22" s="457"/>
      <c r="V22" s="457"/>
      <c r="W22" s="457"/>
      <c r="X22" s="457"/>
      <c r="Y22" s="457"/>
      <c r="Z22" s="457"/>
      <c r="AA22" s="457"/>
      <c r="AB22" s="457"/>
      <c r="AC22" s="457"/>
    </row>
    <row r="23" spans="2:30" ht="12" customHeight="1">
      <c r="C23" s="456"/>
      <c r="D23" s="456"/>
      <c r="E23" s="456"/>
      <c r="F23" s="456"/>
      <c r="G23" s="456" t="s">
        <v>271</v>
      </c>
      <c r="H23" s="456"/>
      <c r="I23" s="456"/>
      <c r="J23" s="456"/>
      <c r="K23" s="456"/>
      <c r="L23" s="456"/>
      <c r="M23" s="456"/>
      <c r="N23" s="457"/>
      <c r="O23" s="457"/>
      <c r="P23" s="457"/>
      <c r="Q23" s="457"/>
      <c r="R23" s="457"/>
      <c r="S23" s="457"/>
      <c r="T23" s="457"/>
      <c r="U23" s="457"/>
      <c r="V23" s="457"/>
      <c r="W23" s="457"/>
      <c r="X23" s="457"/>
      <c r="Y23" s="457"/>
      <c r="Z23" s="457"/>
      <c r="AA23" s="457"/>
      <c r="AB23" s="457"/>
      <c r="AC23" s="457"/>
    </row>
    <row r="24" spans="2:30" ht="9.75" customHeight="1">
      <c r="G24" s="456"/>
      <c r="H24" s="456"/>
      <c r="I24" s="456"/>
      <c r="J24" s="456"/>
      <c r="N24" s="106"/>
      <c r="O24" s="106"/>
      <c r="P24" s="106"/>
      <c r="Q24" s="106"/>
      <c r="R24" s="106"/>
      <c r="S24" s="106"/>
      <c r="T24" s="106"/>
      <c r="U24" s="106"/>
      <c r="V24" s="106"/>
      <c r="W24" s="106"/>
      <c r="X24" s="106"/>
      <c r="Y24" s="106"/>
      <c r="Z24" s="106"/>
      <c r="AA24" s="106"/>
      <c r="AB24" s="106"/>
      <c r="AC24" s="106"/>
    </row>
    <row r="25" spans="2:30" ht="11.25" customHeight="1">
      <c r="B25" s="41"/>
      <c r="C25" s="41"/>
      <c r="D25" s="82"/>
      <c r="E25" s="41"/>
      <c r="F25" s="41"/>
      <c r="G25" s="82"/>
      <c r="H25" s="73"/>
      <c r="I25" s="73"/>
      <c r="J25" s="41"/>
      <c r="K25" s="82"/>
      <c r="L25" s="82"/>
      <c r="M25" s="41"/>
      <c r="N25" s="66"/>
      <c r="O25" s="66"/>
      <c r="P25" s="66"/>
      <c r="Q25" s="66"/>
      <c r="R25" s="66"/>
      <c r="S25" s="66"/>
      <c r="T25" s="66"/>
      <c r="U25" s="66"/>
      <c r="V25" s="66"/>
      <c r="W25" s="66"/>
      <c r="X25" s="66"/>
      <c r="Y25" s="66"/>
      <c r="Z25" s="66"/>
      <c r="AA25" s="66"/>
      <c r="AB25" s="66"/>
      <c r="AC25" s="66"/>
    </row>
    <row r="26" spans="2:30" ht="16.5" customHeight="1">
      <c r="B26" s="455" t="s">
        <v>126</v>
      </c>
      <c r="C26" s="455"/>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row>
    <row r="27" spans="2:30" ht="9.75" customHeight="1">
      <c r="B27" s="83"/>
      <c r="C27" s="83"/>
      <c r="D27" s="83"/>
      <c r="E27" s="83"/>
      <c r="F27" s="83"/>
      <c r="G27" s="83"/>
      <c r="H27" s="83"/>
      <c r="I27" s="83"/>
      <c r="J27" s="83"/>
      <c r="K27" s="83"/>
      <c r="L27" s="83"/>
      <c r="M27" s="83"/>
      <c r="N27" s="66"/>
      <c r="O27" s="66"/>
      <c r="P27" s="66"/>
      <c r="Q27" s="66"/>
      <c r="R27" s="66"/>
      <c r="S27" s="66"/>
      <c r="T27" s="66"/>
      <c r="U27" s="66"/>
      <c r="V27" s="66"/>
      <c r="W27" s="66"/>
      <c r="X27" s="66"/>
      <c r="Y27" s="66"/>
      <c r="Z27" s="66"/>
      <c r="AA27" s="66"/>
      <c r="AB27" s="66"/>
      <c r="AC27" s="66"/>
    </row>
    <row r="28" spans="2:30" ht="18.75" customHeight="1">
      <c r="B28" s="25" t="s">
        <v>160</v>
      </c>
      <c r="N28" s="66"/>
      <c r="O28" s="66"/>
      <c r="P28" s="66"/>
      <c r="Q28" s="66"/>
      <c r="R28" s="66"/>
      <c r="S28" s="66"/>
      <c r="T28" s="66"/>
      <c r="U28" s="66"/>
      <c r="V28" s="66"/>
      <c r="W28" s="66"/>
      <c r="X28" s="66"/>
      <c r="Y28" s="66"/>
      <c r="Z28" s="66"/>
      <c r="AA28" s="66"/>
      <c r="AB28" s="66"/>
      <c r="AC28" s="66"/>
    </row>
    <row r="29" spans="2:30" ht="32.25" customHeight="1" thickBot="1">
      <c r="B29" s="453" t="s">
        <v>165</v>
      </c>
      <c r="C29" s="453"/>
      <c r="D29" s="453"/>
      <c r="E29" s="453"/>
      <c r="F29" s="453"/>
      <c r="G29" s="453"/>
      <c r="H29" s="453"/>
      <c r="I29" s="454" t="s">
        <v>162</v>
      </c>
      <c r="J29" s="454"/>
      <c r="K29" s="454"/>
      <c r="L29" s="454"/>
      <c r="M29" s="454"/>
      <c r="N29" s="454"/>
      <c r="O29" s="454" t="s">
        <v>163</v>
      </c>
      <c r="P29" s="454"/>
      <c r="Q29" s="454"/>
      <c r="R29" s="454"/>
      <c r="S29" s="454"/>
      <c r="T29" s="454"/>
      <c r="U29" s="454" t="s">
        <v>164</v>
      </c>
      <c r="V29" s="454"/>
      <c r="W29" s="454"/>
      <c r="X29" s="454"/>
      <c r="Y29" s="454"/>
      <c r="Z29" s="453" t="s">
        <v>171</v>
      </c>
      <c r="AA29" s="453"/>
      <c r="AB29" s="453"/>
      <c r="AC29" s="453"/>
      <c r="AD29" s="70"/>
    </row>
    <row r="30" spans="2:30" ht="38.1" customHeight="1" thickTop="1">
      <c r="B30" s="248"/>
      <c r="C30" s="459" t="s">
        <v>293</v>
      </c>
      <c r="D30" s="459"/>
      <c r="E30" s="459"/>
      <c r="F30" s="459"/>
      <c r="G30" s="459"/>
      <c r="H30" s="250"/>
      <c r="I30" s="445" t="e">
        <f>VLOOKUP(M2-基本項目!D3,集計表!A6:AF21,(VLOOKUP(M1,コード表!A3:B32,2,FALSE))+2,FALSE)</f>
        <v>#N/A</v>
      </c>
      <c r="J30" s="445"/>
      <c r="K30" s="445"/>
      <c r="L30" s="445"/>
      <c r="M30" s="445"/>
      <c r="N30" s="445"/>
      <c r="O30" s="445" t="e">
        <f>VLOOKUP(M2-基本項目!D3,集計表!A30:AF45,(VLOOKUP(M1,コード表!A3:B32,2,FALSE))+2,FALSE)</f>
        <v>#N/A</v>
      </c>
      <c r="P30" s="445"/>
      <c r="Q30" s="445"/>
      <c r="R30" s="445"/>
      <c r="S30" s="445"/>
      <c r="T30" s="445"/>
      <c r="U30" s="445" t="e">
        <f>SUM(I30:T30)</f>
        <v>#N/A</v>
      </c>
      <c r="V30" s="445"/>
      <c r="W30" s="445"/>
      <c r="X30" s="445"/>
      <c r="Y30" s="445"/>
      <c r="Z30" s="594"/>
      <c r="AA30" s="594"/>
      <c r="AB30" s="594"/>
      <c r="AC30" s="594"/>
      <c r="AD30" s="70"/>
    </row>
    <row r="31" spans="2:30" ht="38.1" customHeight="1">
      <c r="B31" s="249"/>
      <c r="C31" s="460" t="s">
        <v>294</v>
      </c>
      <c r="D31" s="460"/>
      <c r="E31" s="460"/>
      <c r="F31" s="460"/>
      <c r="G31" s="460"/>
      <c r="H31" s="251"/>
      <c r="I31" s="445" t="e">
        <f>VLOOKUP(M2-基本項目!D3,集計表!A53:AF68,(VLOOKUP(M1,コード表!A3:B32,2,FALSE))+2,FALSE)</f>
        <v>#N/A</v>
      </c>
      <c r="J31" s="445"/>
      <c r="K31" s="445"/>
      <c r="L31" s="445"/>
      <c r="M31" s="445"/>
      <c r="N31" s="445"/>
      <c r="O31" s="445" t="e">
        <f>VLOOKUP(M2-基本項目!D3,集計表!A77:AF92,(VLOOKUP(M1,コード表!A3:B32,2,FALSE))+2,FALSE)</f>
        <v>#N/A</v>
      </c>
      <c r="P31" s="445"/>
      <c r="Q31" s="445"/>
      <c r="R31" s="445"/>
      <c r="S31" s="445"/>
      <c r="T31" s="445"/>
      <c r="U31" s="445" t="e">
        <f>SUM(I31:T31)</f>
        <v>#N/A</v>
      </c>
      <c r="V31" s="445"/>
      <c r="W31" s="445"/>
      <c r="X31" s="445"/>
      <c r="Y31" s="445"/>
      <c r="Z31" s="446"/>
      <c r="AA31" s="446"/>
      <c r="AB31" s="446"/>
      <c r="AC31" s="446"/>
      <c r="AD31" s="70"/>
    </row>
    <row r="32" spans="2:30" ht="18.75" customHeight="1">
      <c r="B32" s="141"/>
      <c r="C32" s="141"/>
      <c r="D32" s="141"/>
      <c r="E32" s="141"/>
      <c r="F32" s="141"/>
      <c r="G32" s="141"/>
      <c r="H32" s="141"/>
      <c r="I32" s="141"/>
      <c r="J32" s="141"/>
      <c r="K32" s="141"/>
      <c r="L32" s="141"/>
      <c r="M32" s="70"/>
      <c r="N32" s="66"/>
      <c r="O32" s="66"/>
      <c r="P32" s="66"/>
      <c r="Q32" s="66"/>
      <c r="R32" s="66"/>
      <c r="S32" s="66"/>
      <c r="T32" s="66"/>
      <c r="U32" s="66"/>
      <c r="V32" s="66"/>
      <c r="W32" s="66"/>
      <c r="X32" s="66"/>
      <c r="Y32" s="68"/>
      <c r="Z32" s="68"/>
      <c r="AA32" s="68"/>
      <c r="AB32" s="68"/>
      <c r="AC32" s="68"/>
    </row>
    <row r="33" spans="1:36" ht="18.75" customHeight="1">
      <c r="B33" s="25" t="s">
        <v>161</v>
      </c>
      <c r="N33" s="66"/>
      <c r="O33" s="66"/>
      <c r="P33" s="66"/>
      <c r="Q33" s="66"/>
      <c r="R33" s="66"/>
      <c r="S33" s="66"/>
      <c r="T33" s="66"/>
      <c r="U33" s="66"/>
      <c r="V33" s="66"/>
      <c r="W33" s="66"/>
      <c r="X33" s="66"/>
      <c r="Y33" s="66"/>
      <c r="Z33" s="66"/>
      <c r="AA33" s="66"/>
      <c r="AB33" s="66"/>
      <c r="AC33" s="66"/>
    </row>
    <row r="34" spans="1:36" ht="30.75" customHeight="1">
      <c r="B34" s="429" t="s">
        <v>166</v>
      </c>
      <c r="C34" s="397" t="s">
        <v>152</v>
      </c>
      <c r="D34" s="364"/>
      <c r="E34" s="364"/>
      <c r="F34" s="364"/>
      <c r="G34" s="365"/>
      <c r="H34" s="424" t="s">
        <v>167</v>
      </c>
      <c r="I34" s="355"/>
      <c r="J34" s="355"/>
      <c r="K34" s="355"/>
      <c r="L34" s="425"/>
      <c r="M34" s="421" t="s">
        <v>278</v>
      </c>
      <c r="N34" s="422"/>
      <c r="O34" s="429" t="s">
        <v>166</v>
      </c>
      <c r="P34" s="397" t="s">
        <v>152</v>
      </c>
      <c r="Q34" s="364"/>
      <c r="R34" s="364"/>
      <c r="S34" s="364"/>
      <c r="T34" s="365"/>
      <c r="U34" s="424" t="s">
        <v>167</v>
      </c>
      <c r="V34" s="355"/>
      <c r="W34" s="355"/>
      <c r="X34" s="355"/>
      <c r="Y34" s="425"/>
      <c r="Z34" s="421" t="s">
        <v>278</v>
      </c>
      <c r="AA34" s="423"/>
      <c r="AB34" s="244"/>
    </row>
    <row r="35" spans="1:36" ht="25.5" customHeight="1" thickBot="1">
      <c r="B35" s="430"/>
      <c r="C35" s="447"/>
      <c r="D35" s="448"/>
      <c r="E35" s="448"/>
      <c r="F35" s="448"/>
      <c r="G35" s="449"/>
      <c r="H35" s="450"/>
      <c r="I35" s="358"/>
      <c r="J35" s="358"/>
      <c r="K35" s="358"/>
      <c r="L35" s="451"/>
      <c r="M35" s="271" t="s">
        <v>295</v>
      </c>
      <c r="N35" s="271" t="s">
        <v>296</v>
      </c>
      <c r="O35" s="430"/>
      <c r="P35" s="398"/>
      <c r="Q35" s="367"/>
      <c r="R35" s="367"/>
      <c r="S35" s="367"/>
      <c r="T35" s="368"/>
      <c r="U35" s="426"/>
      <c r="V35" s="427"/>
      <c r="W35" s="427"/>
      <c r="X35" s="427"/>
      <c r="Y35" s="428"/>
      <c r="Z35" s="271" t="s">
        <v>295</v>
      </c>
      <c r="AA35" s="272" t="s">
        <v>296</v>
      </c>
    </row>
    <row r="36" spans="1:36" ht="22.5" hidden="1" customHeight="1" thickBot="1">
      <c r="B36" s="70" t="str">
        <f>IFERROR(DGET(選挙人情報!A:AE,4,AG37:AH38),"")</f>
        <v/>
      </c>
      <c r="C36" s="146" t="e">
        <f>90000+(VLOOKUP(M1,コード表!A3:B32,2,FALSE))*100+DAY(M2)</f>
        <v>#N/A</v>
      </c>
      <c r="D36" s="146"/>
      <c r="E36" s="146"/>
      <c r="F36" s="70"/>
      <c r="G36" s="70"/>
      <c r="H36" s="70"/>
      <c r="I36" s="70"/>
      <c r="J36" s="141"/>
      <c r="K36" s="141"/>
      <c r="L36" s="70"/>
      <c r="M36" s="70"/>
      <c r="N36" s="68"/>
      <c r="O36" s="70" t="str">
        <f>IFERROR(DGET(選挙人情報!A:AE,4,AG37:AH38),"")</f>
        <v/>
      </c>
      <c r="P36" s="146" t="e">
        <f>90000+(VLOOKUP(M1,コード表!A3:B32,2,FALSE))*100+DAY(M2)</f>
        <v>#N/A</v>
      </c>
      <c r="Q36" s="146"/>
      <c r="R36" s="70"/>
      <c r="S36" s="70"/>
      <c r="T36" s="68"/>
      <c r="U36" s="68"/>
      <c r="V36" s="68"/>
      <c r="W36" s="142"/>
      <c r="X36" s="68"/>
      <c r="Y36" s="68"/>
      <c r="Z36" s="68"/>
      <c r="AA36" s="175"/>
    </row>
    <row r="37" spans="1:36" ht="27" customHeight="1">
      <c r="B37" s="94">
        <v>1</v>
      </c>
      <c r="C37" s="245" t="str">
        <f t="dataTable" ref="C37:C46" dt2D="1" dtr="1" r1="AG38" r2="AH38"/>
        <v/>
      </c>
      <c r="D37" s="209"/>
      <c r="E37" s="209"/>
      <c r="F37" s="148"/>
      <c r="G37" s="148"/>
      <c r="H37" s="595"/>
      <c r="I37" s="596"/>
      <c r="J37" s="596"/>
      <c r="K37" s="596"/>
      <c r="L37" s="597"/>
      <c r="M37" s="259" t="str">
        <f>IFERROR(IF((VLOOKUP($C37,選挙人情報!$D$2:$R$161,14,FALSE))=9,"○",""),"")</f>
        <v/>
      </c>
      <c r="N37" s="260" t="str">
        <f>IFERROR(IF((VLOOKUP($C37,選挙人情報!$D$2:$R$161,15,FALSE))=9,"○",""),"")</f>
        <v/>
      </c>
      <c r="O37" s="274">
        <v>11</v>
      </c>
      <c r="P37" s="245" t="str">
        <f t="dataTable" ref="P37:P46" dt2D="1" dtr="1" r1="AG38" r2="AH38" ca="1"/>
        <v/>
      </c>
      <c r="Q37" s="209" t="str">
        <f>IFERROR(VLOOKUP(P37,選挙人情報!D:Q,14,FALSE),"")</f>
        <v/>
      </c>
      <c r="R37" s="209"/>
      <c r="S37" s="209"/>
      <c r="T37" s="209"/>
      <c r="U37" s="595"/>
      <c r="V37" s="596"/>
      <c r="W37" s="596"/>
      <c r="X37" s="596"/>
      <c r="Y37" s="597"/>
      <c r="Z37" s="259" t="str">
        <f>IFERROR(IF((VLOOKUP($P37,選挙人情報!$D$2:$R$161,14,FALSE))=9,"○",""),"")</f>
        <v/>
      </c>
      <c r="AA37" s="267" t="str">
        <f>IFERROR(IF((VLOOKUP($P37,選挙人情報!$D$2:$R$161,15,FALSE))=9,"○",""),"")</f>
        <v/>
      </c>
      <c r="AB37" s="270"/>
      <c r="AC37" s="270"/>
      <c r="AG37" s="255" t="s">
        <v>137</v>
      </c>
      <c r="AH37" s="256" t="s">
        <v>138</v>
      </c>
    </row>
    <row r="38" spans="1:36" ht="27" customHeight="1">
      <c r="B38" s="94">
        <v>2</v>
      </c>
      <c r="C38" s="246" t="str">
        <v/>
      </c>
      <c r="D38" s="211"/>
      <c r="E38" s="211"/>
      <c r="F38" s="147"/>
      <c r="G38" s="147"/>
      <c r="H38" s="598"/>
      <c r="I38" s="599"/>
      <c r="J38" s="599"/>
      <c r="K38" s="599"/>
      <c r="L38" s="600"/>
      <c r="M38" s="261" t="str">
        <f>IFERROR(IF((VLOOKUP($C38,選挙人情報!$D$2:$R$161,14,FALSE))=9,"○",""),"")</f>
        <v/>
      </c>
      <c r="N38" s="262" t="str">
        <f>IFERROR(IF((VLOOKUP($C38,選挙人情報!$D$2:$R$161,15,FALSE))=9,"○",""),"")</f>
        <v/>
      </c>
      <c r="O38" s="210">
        <v>12</v>
      </c>
      <c r="P38" s="246" t="str">
        <v/>
      </c>
      <c r="Q38" s="211" t="str">
        <f>IFERROR(VLOOKUP(P38,選挙人情報!D:Q,14,FALSE),"")</f>
        <v/>
      </c>
      <c r="R38" s="211"/>
      <c r="S38" s="211"/>
      <c r="T38" s="211"/>
      <c r="U38" s="598"/>
      <c r="V38" s="599"/>
      <c r="W38" s="599"/>
      <c r="X38" s="599"/>
      <c r="Y38" s="600"/>
      <c r="Z38" s="261" t="str">
        <f>IFERROR(IF((VLOOKUP($P38,選挙人情報!$D$2:$R$161,14,FALSE))=9,"○",""),"")</f>
        <v/>
      </c>
      <c r="AA38" s="268" t="str">
        <f>IFERROR(IF((VLOOKUP($P38,選挙人情報!$D$2:$R$161,15,FALSE))=9,"○",""),"")</f>
        <v/>
      </c>
      <c r="AB38" s="270"/>
      <c r="AC38" s="270"/>
      <c r="AG38" s="95"/>
      <c r="AH38" s="95"/>
    </row>
    <row r="39" spans="1:36" ht="27" customHeight="1">
      <c r="B39" s="94">
        <v>3</v>
      </c>
      <c r="C39" s="246" t="str">
        <v/>
      </c>
      <c r="D39" s="211"/>
      <c r="E39" s="211"/>
      <c r="F39" s="147"/>
      <c r="G39" s="147"/>
      <c r="H39" s="598"/>
      <c r="I39" s="599"/>
      <c r="J39" s="599"/>
      <c r="K39" s="599"/>
      <c r="L39" s="600"/>
      <c r="M39" s="261" t="str">
        <f>IFERROR(IF((VLOOKUP($C39,選挙人情報!$D$2:$R$161,14,FALSE))=9,"○",""),"")</f>
        <v/>
      </c>
      <c r="N39" s="262" t="str">
        <f>IFERROR(IF((VLOOKUP($C39,選挙人情報!$D$2:$R$161,15,FALSE))=9,"○",""),"")</f>
        <v/>
      </c>
      <c r="O39" s="210">
        <v>13</v>
      </c>
      <c r="P39" s="246" t="str">
        <v/>
      </c>
      <c r="Q39" s="211" t="str">
        <f>IFERROR(VLOOKUP(P39,選挙人情報!D:Q,14,FALSE),"")</f>
        <v/>
      </c>
      <c r="R39" s="211"/>
      <c r="S39" s="211"/>
      <c r="T39" s="211"/>
      <c r="U39" s="598"/>
      <c r="V39" s="599"/>
      <c r="W39" s="599"/>
      <c r="X39" s="599"/>
      <c r="Y39" s="600"/>
      <c r="Z39" s="261" t="str">
        <f>IFERROR(IF((VLOOKUP($P39,選挙人情報!$D$2:$R$161,14,FALSE))=9,"○",""),"")</f>
        <v/>
      </c>
      <c r="AA39" s="268" t="str">
        <f>IFERROR(IF((VLOOKUP($P39,選挙人情報!$D$2:$R$161,15,FALSE))=9,"○",""),"")</f>
        <v/>
      </c>
    </row>
    <row r="40" spans="1:36" ht="27" customHeight="1">
      <c r="B40" s="94">
        <v>4</v>
      </c>
      <c r="C40" s="246" t="str">
        <v/>
      </c>
      <c r="D40" s="211"/>
      <c r="E40" s="211"/>
      <c r="F40" s="147"/>
      <c r="G40" s="147"/>
      <c r="H40" s="598"/>
      <c r="I40" s="599"/>
      <c r="J40" s="599"/>
      <c r="K40" s="599"/>
      <c r="L40" s="600"/>
      <c r="M40" s="261" t="str">
        <f>IFERROR(IF((VLOOKUP($C40,選挙人情報!$D$2:$R$161,14,FALSE))=9,"○",""),"")</f>
        <v/>
      </c>
      <c r="N40" s="262" t="str">
        <f>IFERROR(IF((VLOOKUP($C40,選挙人情報!$D$2:$R$161,15,FALSE))=9,"○",""),"")</f>
        <v/>
      </c>
      <c r="O40" s="210">
        <v>14</v>
      </c>
      <c r="P40" s="246" t="str">
        <v/>
      </c>
      <c r="Q40" s="211" t="str">
        <f>IFERROR(VLOOKUP(P40,選挙人情報!D:Q,14,FALSE),"")</f>
        <v/>
      </c>
      <c r="R40" s="211"/>
      <c r="S40" s="211"/>
      <c r="T40" s="211"/>
      <c r="U40" s="598"/>
      <c r="V40" s="599"/>
      <c r="W40" s="599"/>
      <c r="X40" s="599"/>
      <c r="Y40" s="600"/>
      <c r="Z40" s="261" t="str">
        <f>IFERROR(IF((VLOOKUP($P40,選挙人情報!$D$2:$R$161,14,FALSE))=9,"○",""),"")</f>
        <v/>
      </c>
      <c r="AA40" s="268" t="str">
        <f>IFERROR(IF((VLOOKUP($P40,選挙人情報!$D$2:$R$161,15,FALSE))=9,"○",""),"")</f>
        <v/>
      </c>
    </row>
    <row r="41" spans="1:36" ht="27" customHeight="1">
      <c r="B41" s="94">
        <v>5</v>
      </c>
      <c r="C41" s="246" t="str">
        <v/>
      </c>
      <c r="D41" s="211"/>
      <c r="E41" s="211"/>
      <c r="F41" s="147"/>
      <c r="G41" s="147"/>
      <c r="H41" s="598"/>
      <c r="I41" s="599"/>
      <c r="J41" s="599"/>
      <c r="K41" s="599"/>
      <c r="L41" s="600"/>
      <c r="M41" s="261" t="str">
        <f>IFERROR(IF((VLOOKUP($C41,選挙人情報!$D$2:$R$161,14,FALSE))=9,"○",""),"")</f>
        <v/>
      </c>
      <c r="N41" s="262" t="str">
        <f>IFERROR(IF((VLOOKUP($C41,選挙人情報!$D$2:$R$161,15,FALSE))=9,"○",""),"")</f>
        <v/>
      </c>
      <c r="O41" s="210">
        <v>15</v>
      </c>
      <c r="P41" s="246" t="str">
        <v/>
      </c>
      <c r="Q41" s="211" t="str">
        <f>IFERROR(VLOOKUP(P41,選挙人情報!D:Q,14,FALSE),"")</f>
        <v/>
      </c>
      <c r="R41" s="211"/>
      <c r="S41" s="211"/>
      <c r="T41" s="211"/>
      <c r="U41" s="598"/>
      <c r="V41" s="599"/>
      <c r="W41" s="599"/>
      <c r="X41" s="599"/>
      <c r="Y41" s="600"/>
      <c r="Z41" s="261" t="str">
        <f>IFERROR(IF((VLOOKUP($P41,選挙人情報!$D$2:$R$161,14,FALSE))=9,"○",""),"")</f>
        <v/>
      </c>
      <c r="AA41" s="268" t="str">
        <f>IFERROR(IF((VLOOKUP($P41,選挙人情報!$D$2:$R$161,15,FALSE))=9,"○",""),"")</f>
        <v/>
      </c>
      <c r="AB41" s="270"/>
      <c r="AC41" s="270"/>
      <c r="AE41" s="415" t="s">
        <v>261</v>
      </c>
      <c r="AF41" s="415"/>
      <c r="AG41" s="415"/>
      <c r="AH41" s="415"/>
      <c r="AI41" s="415"/>
      <c r="AJ41" s="415"/>
    </row>
    <row r="42" spans="1:36" ht="27" customHeight="1">
      <c r="B42" s="94">
        <v>6</v>
      </c>
      <c r="C42" s="246" t="str">
        <v/>
      </c>
      <c r="D42" s="211"/>
      <c r="E42" s="211"/>
      <c r="F42" s="147"/>
      <c r="G42" s="147"/>
      <c r="H42" s="598"/>
      <c r="I42" s="599"/>
      <c r="J42" s="599"/>
      <c r="K42" s="599"/>
      <c r="L42" s="600"/>
      <c r="M42" s="261" t="str">
        <f>IFERROR(IF((VLOOKUP($C42,選挙人情報!$D$2:$R$161,14,FALSE))=9,"○",""),"")</f>
        <v/>
      </c>
      <c r="N42" s="262" t="str">
        <f>IFERROR(IF((VLOOKUP($C42,選挙人情報!$D$2:$R$161,15,FALSE))=9,"○",""),"")</f>
        <v/>
      </c>
      <c r="O42" s="210">
        <v>16</v>
      </c>
      <c r="P42" s="246" t="str">
        <v/>
      </c>
      <c r="Q42" s="211" t="str">
        <f>IFERROR(VLOOKUP(P42,選挙人情報!D:Q,14,FALSE),"")</f>
        <v/>
      </c>
      <c r="R42" s="211"/>
      <c r="S42" s="211"/>
      <c r="T42" s="211"/>
      <c r="U42" s="598"/>
      <c r="V42" s="599"/>
      <c r="W42" s="599"/>
      <c r="X42" s="599"/>
      <c r="Y42" s="600"/>
      <c r="Z42" s="261" t="str">
        <f>IFERROR(IF((VLOOKUP($P42,選挙人情報!$D$2:$R$161,14,FALSE))=9,"○",""),"")</f>
        <v/>
      </c>
      <c r="AA42" s="268" t="str">
        <f>IFERROR(IF((VLOOKUP($P42,選挙人情報!$D$2:$R$161,15,FALSE))=9,"○",""),"")</f>
        <v/>
      </c>
      <c r="AB42" s="270"/>
      <c r="AC42" s="270"/>
      <c r="AE42" s="415"/>
      <c r="AF42" s="415"/>
      <c r="AG42" s="415"/>
      <c r="AH42" s="415"/>
      <c r="AI42" s="415"/>
      <c r="AJ42" s="415"/>
    </row>
    <row r="43" spans="1:36" ht="27" customHeight="1">
      <c r="A43" s="66"/>
      <c r="B43" s="97">
        <v>7</v>
      </c>
      <c r="C43" s="246" t="str">
        <v/>
      </c>
      <c r="D43" s="211"/>
      <c r="E43" s="211"/>
      <c r="F43" s="147"/>
      <c r="G43" s="147"/>
      <c r="H43" s="598"/>
      <c r="I43" s="599"/>
      <c r="J43" s="599"/>
      <c r="K43" s="599"/>
      <c r="L43" s="600"/>
      <c r="M43" s="261" t="str">
        <f>IFERROR(IF((VLOOKUP($C43,選挙人情報!$D$2:$R$161,14,FALSE))=9,"○",""),"")</f>
        <v/>
      </c>
      <c r="N43" s="262" t="str">
        <f>IFERROR(IF((VLOOKUP($C43,選挙人情報!$D$2:$R$161,15,FALSE))=9,"○",""),"")</f>
        <v/>
      </c>
      <c r="O43" s="197">
        <v>17</v>
      </c>
      <c r="P43" s="246" t="str">
        <v/>
      </c>
      <c r="Q43" s="211" t="str">
        <f>IFERROR(VLOOKUP(P43,選挙人情報!D:Q,14,FALSE),"")</f>
        <v/>
      </c>
      <c r="R43" s="211"/>
      <c r="S43" s="211"/>
      <c r="T43" s="211"/>
      <c r="U43" s="598"/>
      <c r="V43" s="599"/>
      <c r="W43" s="599"/>
      <c r="X43" s="599"/>
      <c r="Y43" s="600"/>
      <c r="Z43" s="261" t="str">
        <f>IFERROR(IF((VLOOKUP($P43,選挙人情報!$D$2:$R$161,14,FALSE))=9,"○",""),"")</f>
        <v/>
      </c>
      <c r="AA43" s="268" t="str">
        <f>IFERROR(IF((VLOOKUP($P43,選挙人情報!$D$2:$R$161,15,FALSE))=9,"○",""),"")</f>
        <v/>
      </c>
    </row>
    <row r="44" spans="1:36" ht="27" customHeight="1">
      <c r="A44" s="66"/>
      <c r="B44" s="97">
        <v>8</v>
      </c>
      <c r="C44" s="246" t="str">
        <v/>
      </c>
      <c r="D44" s="211"/>
      <c r="E44" s="211"/>
      <c r="F44" s="147"/>
      <c r="G44" s="147"/>
      <c r="H44" s="598"/>
      <c r="I44" s="599"/>
      <c r="J44" s="599"/>
      <c r="K44" s="599"/>
      <c r="L44" s="600"/>
      <c r="M44" s="261" t="str">
        <f>IFERROR(IF((VLOOKUP($C44,選挙人情報!$D$2:$R$161,14,FALSE))=9,"○",""),"")</f>
        <v/>
      </c>
      <c r="N44" s="262" t="str">
        <f>IFERROR(IF((VLOOKUP($C44,選挙人情報!$D$2:$R$161,15,FALSE))=9,"○",""),"")</f>
        <v/>
      </c>
      <c r="O44" s="197">
        <v>18</v>
      </c>
      <c r="P44" s="246" t="str">
        <v/>
      </c>
      <c r="Q44" s="211" t="str">
        <f>IFERROR(VLOOKUP(P44,選挙人情報!D:Q,14,FALSE),"")</f>
        <v/>
      </c>
      <c r="R44" s="211"/>
      <c r="S44" s="211"/>
      <c r="T44" s="211"/>
      <c r="U44" s="598"/>
      <c r="V44" s="599"/>
      <c r="W44" s="599"/>
      <c r="X44" s="599"/>
      <c r="Y44" s="600"/>
      <c r="Z44" s="261" t="str">
        <f>IFERROR(IF((VLOOKUP($P44,選挙人情報!$D$2:$R$161,14,FALSE))=9,"○",""),"")</f>
        <v/>
      </c>
      <c r="AA44" s="268" t="str">
        <f>IFERROR(IF((VLOOKUP($P44,選挙人情報!$D$2:$R$161,15,FALSE))=9,"○",""),"")</f>
        <v/>
      </c>
    </row>
    <row r="45" spans="1:36" ht="27" customHeight="1">
      <c r="A45" s="66"/>
      <c r="B45" s="97">
        <v>9</v>
      </c>
      <c r="C45" s="246" t="str">
        <v/>
      </c>
      <c r="D45" s="211"/>
      <c r="E45" s="211"/>
      <c r="F45" s="147"/>
      <c r="G45" s="147"/>
      <c r="H45" s="598"/>
      <c r="I45" s="599"/>
      <c r="J45" s="599"/>
      <c r="K45" s="599"/>
      <c r="L45" s="600"/>
      <c r="M45" s="261" t="str">
        <f>IFERROR(IF((VLOOKUP($C45,選挙人情報!$D$2:$R$161,14,FALSE))=9,"○",""),"")</f>
        <v/>
      </c>
      <c r="N45" s="262" t="str">
        <f>IFERROR(IF((VLOOKUP($C45,選挙人情報!$D$2:$R$161,15,FALSE))=9,"○",""),"")</f>
        <v/>
      </c>
      <c r="O45" s="197">
        <v>19</v>
      </c>
      <c r="P45" s="246" t="str">
        <v/>
      </c>
      <c r="Q45" s="211" t="str">
        <f>IFERROR(VLOOKUP(P45,選挙人情報!D:Q,14,FALSE),"")</f>
        <v/>
      </c>
      <c r="R45" s="211"/>
      <c r="S45" s="211"/>
      <c r="T45" s="211"/>
      <c r="U45" s="598"/>
      <c r="V45" s="599"/>
      <c r="W45" s="599"/>
      <c r="X45" s="599"/>
      <c r="Y45" s="600"/>
      <c r="Z45" s="261" t="str">
        <f>IFERROR(IF((VLOOKUP($P45,選挙人情報!$D$2:$R$161,14,FALSE))=9,"○",""),"")</f>
        <v/>
      </c>
      <c r="AA45" s="268" t="str">
        <f>IFERROR(IF((VLOOKUP($P45,選挙人情報!$D$2:$R$161,15,FALSE))=9,"○",""),"")</f>
        <v/>
      </c>
    </row>
    <row r="46" spans="1:36" ht="27" customHeight="1" thickBot="1">
      <c r="A46" s="66"/>
      <c r="B46" s="97">
        <v>10</v>
      </c>
      <c r="C46" s="247" t="str">
        <v/>
      </c>
      <c r="D46" s="102"/>
      <c r="E46" s="102"/>
      <c r="F46" s="149"/>
      <c r="G46" s="149"/>
      <c r="H46" s="601"/>
      <c r="I46" s="602"/>
      <c r="J46" s="602"/>
      <c r="K46" s="602"/>
      <c r="L46" s="603"/>
      <c r="M46" s="263" t="str">
        <f>IFERROR(IF((VLOOKUP($C46,選挙人情報!$D$2:$R$161,14,FALSE))=9,"○",""),"")</f>
        <v/>
      </c>
      <c r="N46" s="264" t="str">
        <f>IFERROR(IF((VLOOKUP($C46,選挙人情報!$D$2:$R$161,15,FALSE))=9,"○",""),"")</f>
        <v/>
      </c>
      <c r="O46" s="273">
        <v>20</v>
      </c>
      <c r="P46" s="247" t="str">
        <v/>
      </c>
      <c r="Q46" s="212" t="str">
        <f>IFERROR(VLOOKUP(P46,選挙人情報!D:Q,14,FALSE),"")</f>
        <v/>
      </c>
      <c r="R46" s="212"/>
      <c r="S46" s="212"/>
      <c r="T46" s="212"/>
      <c r="U46" s="601"/>
      <c r="V46" s="602"/>
      <c r="W46" s="602"/>
      <c r="X46" s="602"/>
      <c r="Y46" s="603"/>
      <c r="Z46" s="263" t="str">
        <f>IFERROR(IF((VLOOKUP($P46,選挙人情報!$D$2:$R$161,14,FALSE))=9,"○",""),"")</f>
        <v/>
      </c>
      <c r="AA46" s="269" t="str">
        <f>IFERROR(IF((VLOOKUP($P46,選挙人情報!$D$2:$R$161,15,FALSE))=9,"○",""),"")</f>
        <v/>
      </c>
    </row>
    <row r="47" spans="1:36" ht="9" customHeight="1">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row>
    <row r="48" spans="1:36" ht="24.75" customHeight="1">
      <c r="A48" s="66"/>
      <c r="B48" s="150" t="s">
        <v>168</v>
      </c>
      <c r="C48" s="150"/>
      <c r="D48" s="150"/>
      <c r="E48" s="150"/>
      <c r="F48" s="150"/>
      <c r="G48" s="150"/>
      <c r="H48" s="150"/>
      <c r="I48" s="150"/>
      <c r="J48" s="150"/>
      <c r="K48" s="150"/>
      <c r="L48" s="150"/>
      <c r="M48" s="150"/>
      <c r="N48" s="66"/>
      <c r="O48" s="66"/>
      <c r="P48" s="66"/>
      <c r="Q48" s="66"/>
      <c r="R48" s="66"/>
      <c r="S48" s="66"/>
      <c r="T48" s="66"/>
      <c r="U48" s="66"/>
      <c r="V48" s="66"/>
      <c r="W48" s="66"/>
      <c r="X48" s="66"/>
      <c r="Y48" s="66"/>
      <c r="Z48" s="66"/>
      <c r="AA48" s="66"/>
      <c r="AB48" s="66"/>
      <c r="AC48" s="66"/>
    </row>
    <row r="49" spans="1:30" ht="6" customHeight="1">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row>
    <row r="50" spans="1:30" ht="18" customHeight="1">
      <c r="A50" s="444" t="s">
        <v>198</v>
      </c>
      <c r="B50" s="444"/>
      <c r="C50" s="444"/>
      <c r="D50" s="444"/>
      <c r="E50" s="444"/>
      <c r="F50" s="444"/>
      <c r="G50" s="444"/>
      <c r="H50" s="444"/>
      <c r="I50" s="444"/>
      <c r="J50" s="444"/>
      <c r="K50" s="444"/>
      <c r="L50" s="444"/>
      <c r="M50" s="444"/>
      <c r="N50" s="444"/>
      <c r="O50" s="444"/>
      <c r="P50" s="444"/>
      <c r="Q50" s="444"/>
      <c r="R50" s="444"/>
      <c r="S50" s="444"/>
      <c r="T50" s="444"/>
      <c r="U50" s="444"/>
      <c r="V50" s="444"/>
      <c r="W50" s="444"/>
      <c r="X50" s="444"/>
      <c r="Y50" s="444"/>
      <c r="Z50" s="444"/>
      <c r="AA50" s="444"/>
      <c r="AB50" s="444"/>
      <c r="AC50" s="444"/>
      <c r="AD50" s="444"/>
    </row>
    <row r="51" spans="1:30" ht="10.5" customHeight="1">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row>
    <row r="52" spans="1:30" ht="27" customHeight="1">
      <c r="A52" s="66"/>
      <c r="B52" s="439" t="s">
        <v>169</v>
      </c>
      <c r="C52" s="440"/>
      <c r="D52" s="440"/>
      <c r="E52" s="442"/>
      <c r="F52" s="443"/>
      <c r="G52" s="443"/>
      <c r="H52" s="443"/>
      <c r="I52" s="443"/>
      <c r="J52" s="443"/>
      <c r="K52" s="443"/>
      <c r="L52" s="439" t="s">
        <v>175</v>
      </c>
      <c r="M52" s="440"/>
      <c r="N52" s="440"/>
      <c r="O52" s="440"/>
      <c r="P52" s="441"/>
      <c r="Q52" s="441"/>
      <c r="R52" s="441"/>
      <c r="S52" s="441"/>
      <c r="T52" s="441"/>
      <c r="U52" s="441"/>
      <c r="V52" s="441"/>
      <c r="W52" s="66"/>
      <c r="Y52" s="66"/>
      <c r="Z52" s="98" t="s">
        <v>170</v>
      </c>
      <c r="AA52" s="436"/>
      <c r="AB52" s="437"/>
      <c r="AC52" s="438"/>
      <c r="AD52" s="151"/>
    </row>
    <row r="53" spans="1:30" ht="5.25" customHeight="1">
      <c r="O53" s="66"/>
      <c r="P53" s="66"/>
      <c r="Q53" s="66"/>
      <c r="R53" s="66"/>
      <c r="S53" s="66"/>
      <c r="T53" s="66"/>
      <c r="U53" s="66"/>
      <c r="V53" s="66"/>
      <c r="W53" s="66"/>
      <c r="X53" s="66"/>
      <c r="Y53" s="66"/>
      <c r="Z53" s="66"/>
      <c r="AA53" s="152"/>
      <c r="AB53" s="152"/>
      <c r="AC53" s="152"/>
    </row>
    <row r="54" spans="1:30">
      <c r="A54" s="96"/>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row>
    <row r="55" spans="1:30">
      <c r="A55" s="96"/>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row>
    <row r="56" spans="1:30">
      <c r="A56" s="96"/>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row>
    <row r="57" spans="1:30">
      <c r="A57" s="96"/>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row>
    <row r="58" spans="1:30">
      <c r="A58" s="96"/>
      <c r="B58" s="96"/>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row>
    <row r="59" spans="1:30">
      <c r="A59" s="96"/>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row>
    <row r="60" spans="1:30">
      <c r="A60" s="96"/>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row>
    <row r="61" spans="1:30">
      <c r="A61" s="96"/>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row>
    <row r="62" spans="1:30">
      <c r="A62" s="96"/>
      <c r="B62" s="96"/>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row>
    <row r="63" spans="1:30">
      <c r="A63" s="96"/>
      <c r="B63" s="96"/>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row>
    <row r="64" spans="1:30">
      <c r="A64" s="96"/>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row>
    <row r="65" spans="1:29">
      <c r="A65" s="96"/>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row>
    <row r="66" spans="1:29">
      <c r="A66" s="96"/>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row>
    <row r="67" spans="1:29">
      <c r="A67" s="96"/>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row>
    <row r="68" spans="1:29">
      <c r="A68" s="96"/>
      <c r="B68" s="96"/>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row>
    <row r="69" spans="1:29">
      <c r="A69" s="96"/>
      <c r="B69" s="96"/>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row>
    <row r="70" spans="1:29">
      <c r="A70" s="96"/>
      <c r="B70" s="96"/>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row>
    <row r="71" spans="1:29">
      <c r="A71" s="96"/>
      <c r="B71" s="96"/>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row>
    <row r="72" spans="1:29">
      <c r="A72" s="96"/>
      <c r="B72" s="96"/>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row>
    <row r="73" spans="1:29">
      <c r="A73" s="96"/>
      <c r="B73" s="96"/>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row>
    <row r="74" spans="1:29">
      <c r="A74" s="96"/>
      <c r="B74" s="96"/>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row>
    <row r="75" spans="1:29">
      <c r="A75" s="96"/>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row>
    <row r="76" spans="1:29">
      <c r="A76" s="96"/>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row>
    <row r="77" spans="1:29">
      <c r="A77" s="96"/>
      <c r="B77" s="96"/>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row>
    <row r="78" spans="1:29">
      <c r="A78" s="96"/>
      <c r="B78" s="96"/>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row>
    <row r="79" spans="1:29">
      <c r="A79" s="96"/>
      <c r="B79" s="96"/>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row>
    <row r="80" spans="1:29">
      <c r="A80" s="96"/>
      <c r="B80" s="96"/>
      <c r="C80" s="96"/>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row>
    <row r="81" spans="1:29">
      <c r="A81" s="96"/>
      <c r="B81" s="96"/>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row>
    <row r="82" spans="1:29">
      <c r="A82" s="96"/>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row>
    <row r="83" spans="1:29">
      <c r="A83" s="96"/>
      <c r="B83" s="96"/>
      <c r="C83" s="96"/>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row>
    <row r="84" spans="1:29">
      <c r="A84" s="96"/>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row>
    <row r="85" spans="1:29">
      <c r="A85" s="96"/>
      <c r="B85" s="96"/>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row>
  </sheetData>
  <sheetProtection sheet="1" selectLockedCells="1"/>
  <mergeCells count="78">
    <mergeCell ref="A1:B2"/>
    <mergeCell ref="AE41:AJ42"/>
    <mergeCell ref="L12:Q12"/>
    <mergeCell ref="S12:AB12"/>
    <mergeCell ref="L14:Q14"/>
    <mergeCell ref="L15:Q15"/>
    <mergeCell ref="S14:AB14"/>
    <mergeCell ref="S15:AB15"/>
    <mergeCell ref="U4:AB4"/>
    <mergeCell ref="S8:AB9"/>
    <mergeCell ref="L11:Q11"/>
    <mergeCell ref="S11:AB11"/>
    <mergeCell ref="L8:Q9"/>
    <mergeCell ref="C30:G30"/>
    <mergeCell ref="C31:G31"/>
    <mergeCell ref="S17:AB17"/>
    <mergeCell ref="B19:AC19"/>
    <mergeCell ref="Z29:AC29"/>
    <mergeCell ref="Z30:AC30"/>
    <mergeCell ref="U29:Y29"/>
    <mergeCell ref="U30:Y30"/>
    <mergeCell ref="I29:N29"/>
    <mergeCell ref="I30:N30"/>
    <mergeCell ref="B26:AC26"/>
    <mergeCell ref="C22:F23"/>
    <mergeCell ref="G21:J22"/>
    <mergeCell ref="G23:J24"/>
    <mergeCell ref="K22:M23"/>
    <mergeCell ref="N22:AC23"/>
    <mergeCell ref="B29:H29"/>
    <mergeCell ref="O29:T29"/>
    <mergeCell ref="O30:T30"/>
    <mergeCell ref="A50:AD50"/>
    <mergeCell ref="I31:N31"/>
    <mergeCell ref="O31:T31"/>
    <mergeCell ref="U31:Y31"/>
    <mergeCell ref="Z31:AC31"/>
    <mergeCell ref="H46:L46"/>
    <mergeCell ref="B34:B35"/>
    <mergeCell ref="C34:G35"/>
    <mergeCell ref="H34:L35"/>
    <mergeCell ref="H41:L41"/>
    <mergeCell ref="H42:L42"/>
    <mergeCell ref="H43:L43"/>
    <mergeCell ref="H44:L44"/>
    <mergeCell ref="U37:Y37"/>
    <mergeCell ref="H45:L45"/>
    <mergeCell ref="H37:L37"/>
    <mergeCell ref="AA52:AC52"/>
    <mergeCell ref="L52:O52"/>
    <mergeCell ref="P52:V52"/>
    <mergeCell ref="B52:E52"/>
    <mergeCell ref="F52:K52"/>
    <mergeCell ref="M1:Q1"/>
    <mergeCell ref="M2:Q2"/>
    <mergeCell ref="F1:L1"/>
    <mergeCell ref="F2:L2"/>
    <mergeCell ref="L17:Q17"/>
    <mergeCell ref="I9:J9"/>
    <mergeCell ref="I13:J13"/>
    <mergeCell ref="I16:J16"/>
    <mergeCell ref="H40:L40"/>
    <mergeCell ref="H38:L38"/>
    <mergeCell ref="H39:L39"/>
    <mergeCell ref="U43:Y43"/>
    <mergeCell ref="U44:Y44"/>
    <mergeCell ref="U45:Y45"/>
    <mergeCell ref="U46:Y46"/>
    <mergeCell ref="U38:Y38"/>
    <mergeCell ref="U39:Y39"/>
    <mergeCell ref="U40:Y40"/>
    <mergeCell ref="U41:Y41"/>
    <mergeCell ref="U42:Y42"/>
    <mergeCell ref="M34:N34"/>
    <mergeCell ref="P34:T35"/>
    <mergeCell ref="Z34:AA34"/>
    <mergeCell ref="U34:Y35"/>
    <mergeCell ref="O34:O35"/>
  </mergeCells>
  <phoneticPr fontId="1"/>
  <pageMargins left="0.51181102362204722" right="0.23622047244094491" top="0.47244094488188981" bottom="0.39370078740157483" header="0.31496062992125984" footer="0.31496062992125984"/>
  <pageSetup paperSize="9" scale="82" orientation="portrait" blackAndWhite="1" r:id="rId1"/>
  <ignoredErrors>
    <ignoredError sqref="I30"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コード表!$A$3:$A$32</xm:f>
          </x14:formula1>
          <xm:sqref>M1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AI71"/>
  <sheetViews>
    <sheetView view="pageBreakPreview" topLeftCell="A2" zoomScale="73" zoomScaleNormal="80" zoomScaleSheetLayoutView="73" workbookViewId="0">
      <selection activeCell="X13" sqref="X13:AF13"/>
    </sheetView>
  </sheetViews>
  <sheetFormatPr defaultRowHeight="14.25"/>
  <cols>
    <col min="1" max="1" width="1.375" style="25" customWidth="1"/>
    <col min="2" max="9" width="2.625" style="25" customWidth="1"/>
    <col min="10" max="10" width="1.875" style="25" customWidth="1"/>
    <col min="11" max="11" width="3" style="25" customWidth="1"/>
    <col min="12" max="13" width="2.625" style="25" customWidth="1"/>
    <col min="14" max="14" width="9.25" style="25" customWidth="1"/>
    <col min="15" max="15" width="2.625" style="25" customWidth="1"/>
    <col min="16" max="16" width="3.25" style="25" customWidth="1"/>
    <col min="17" max="33" width="2.625" style="25" customWidth="1"/>
    <col min="34" max="34" width="1.125" style="25" customWidth="1"/>
    <col min="35" max="16384" width="9" style="25"/>
  </cols>
  <sheetData>
    <row r="1" spans="2:35" ht="15" hidden="1" customHeight="1" thickBot="1">
      <c r="B1" s="369"/>
      <c r="C1" s="369"/>
      <c r="D1" s="369"/>
      <c r="E1" s="466" t="s">
        <v>139</v>
      </c>
      <c r="F1" s="467"/>
      <c r="G1" s="467"/>
      <c r="H1" s="467"/>
      <c r="I1" s="467"/>
      <c r="J1" s="467"/>
      <c r="K1" s="467"/>
      <c r="L1" s="467"/>
      <c r="M1" s="467"/>
      <c r="N1" s="467"/>
      <c r="O1" s="468"/>
      <c r="P1" s="463" t="s">
        <v>158</v>
      </c>
      <c r="Q1" s="464"/>
      <c r="R1" s="464"/>
      <c r="S1" s="464"/>
      <c r="T1" s="464"/>
      <c r="U1" s="465"/>
      <c r="V1" s="182"/>
      <c r="W1" s="181"/>
    </row>
    <row r="2" spans="2:35" ht="24">
      <c r="B2" s="66"/>
      <c r="C2" s="414" t="s">
        <v>199</v>
      </c>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row>
    <row r="3" spans="2:35" ht="9.75" customHeight="1">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row>
    <row r="4" spans="2:35" ht="15" customHeight="1">
      <c r="B4" s="66"/>
      <c r="C4" s="66"/>
      <c r="D4" s="157"/>
      <c r="E4" s="163"/>
      <c r="F4" s="70"/>
      <c r="G4" s="164"/>
      <c r="I4" s="161"/>
      <c r="J4" s="161"/>
      <c r="K4" s="66"/>
      <c r="M4" s="444" t="s">
        <v>201</v>
      </c>
      <c r="N4" s="510"/>
      <c r="O4" s="511">
        <f>COUNTIF(選挙人情報!AG2:AG161,1)*基本項目!D6</f>
        <v>0</v>
      </c>
      <c r="P4" s="512"/>
      <c r="Q4" s="512"/>
      <c r="R4" s="512"/>
      <c r="S4" s="512"/>
      <c r="T4" s="513"/>
      <c r="U4" s="514" t="s">
        <v>200</v>
      </c>
      <c r="V4" s="497"/>
      <c r="W4" s="66"/>
      <c r="X4" s="66"/>
      <c r="Y4" s="66"/>
      <c r="Z4" s="66"/>
      <c r="AA4" s="66"/>
      <c r="AB4" s="66"/>
      <c r="AC4" s="66"/>
      <c r="AD4" s="66"/>
      <c r="AE4" s="66"/>
      <c r="AF4" s="66"/>
    </row>
    <row r="5" spans="2:35" ht="17.25" customHeight="1">
      <c r="B5" s="66"/>
      <c r="C5" s="66"/>
      <c r="D5" s="157"/>
      <c r="E5" s="158"/>
      <c r="F5" s="159"/>
      <c r="G5" s="159"/>
      <c r="H5" s="161"/>
      <c r="I5" s="161"/>
      <c r="L5" s="162" t="str">
        <f>CONCATENATE("（ 投票者１人当たり",基本項目!F6,"円×",COUNTIF(選挙人情報!AG2:AG161,1),"人 ）")</f>
        <v>（ 投票者１人当たり１，２３６円×0人 ）</v>
      </c>
      <c r="M5" s="66"/>
      <c r="N5" s="66"/>
      <c r="O5" s="66"/>
      <c r="P5" s="66"/>
      <c r="Q5" s="66"/>
      <c r="R5" s="66"/>
      <c r="S5" s="66"/>
      <c r="T5" s="66"/>
      <c r="U5" s="66"/>
      <c r="V5" s="66"/>
      <c r="W5" s="66"/>
      <c r="X5" s="66"/>
      <c r="Y5" s="66"/>
      <c r="Z5" s="66"/>
      <c r="AA5" s="66"/>
      <c r="AB5" s="66"/>
      <c r="AC5" s="66"/>
      <c r="AD5" s="66"/>
      <c r="AE5" s="66"/>
      <c r="AF5" s="66"/>
    </row>
    <row r="6" spans="2:35" ht="5.25" customHeight="1">
      <c r="B6" s="66"/>
      <c r="C6" s="66"/>
      <c r="D6" s="157"/>
      <c r="E6" s="158"/>
      <c r="F6" s="159"/>
      <c r="G6" s="159"/>
      <c r="H6" s="160"/>
      <c r="I6" s="160"/>
      <c r="J6" s="160"/>
      <c r="K6" s="66"/>
      <c r="L6" s="66"/>
      <c r="M6" s="66"/>
      <c r="N6" s="66"/>
      <c r="O6" s="66"/>
      <c r="P6" s="66"/>
      <c r="Q6" s="66"/>
      <c r="R6" s="66"/>
      <c r="S6" s="66"/>
      <c r="T6" s="66"/>
      <c r="U6" s="66"/>
      <c r="V6" s="66"/>
      <c r="W6" s="66"/>
      <c r="X6" s="66"/>
      <c r="Y6" s="66"/>
      <c r="Z6" s="66"/>
      <c r="AA6" s="66"/>
      <c r="AB6" s="66"/>
      <c r="AC6" s="66"/>
      <c r="AD6" s="66"/>
      <c r="AE6" s="66"/>
      <c r="AF6" s="66"/>
    </row>
    <row r="7" spans="2:35" ht="15.75" customHeight="1">
      <c r="B7" s="66"/>
      <c r="C7" s="66"/>
      <c r="D7" s="157"/>
      <c r="E7" s="158"/>
      <c r="F7" s="159"/>
      <c r="G7" s="159"/>
      <c r="H7" s="160"/>
      <c r="I7" s="160"/>
      <c r="J7" s="160"/>
      <c r="K7" s="515" t="s">
        <v>290</v>
      </c>
      <c r="L7" s="515"/>
      <c r="M7" s="515"/>
      <c r="N7" s="515"/>
      <c r="O7" s="252"/>
      <c r="P7" s="66"/>
      <c r="Q7" s="66"/>
      <c r="R7" s="66"/>
      <c r="S7" s="66"/>
      <c r="T7" s="66"/>
      <c r="U7" s="66"/>
      <c r="V7" s="66"/>
      <c r="W7" s="66"/>
      <c r="X7" s="66"/>
      <c r="Y7" s="66"/>
      <c r="Z7" s="66"/>
      <c r="AA7" s="66"/>
      <c r="AB7" s="66"/>
      <c r="AC7" s="66"/>
      <c r="AD7" s="66"/>
      <c r="AE7" s="66"/>
      <c r="AF7" s="66"/>
    </row>
    <row r="8" spans="2:35" ht="18.75" customHeight="1">
      <c r="B8" s="66"/>
      <c r="C8" s="518" t="s">
        <v>279</v>
      </c>
      <c r="D8" s="518"/>
      <c r="E8" s="518"/>
      <c r="F8" s="476" t="s">
        <v>291</v>
      </c>
      <c r="G8" s="476"/>
      <c r="H8" s="476"/>
      <c r="I8" s="476"/>
      <c r="J8" s="476"/>
      <c r="K8" s="515"/>
      <c r="L8" s="515"/>
      <c r="M8" s="515"/>
      <c r="N8" s="515"/>
      <c r="O8" s="517" t="s">
        <v>281</v>
      </c>
      <c r="P8" s="517"/>
      <c r="Q8" s="517"/>
      <c r="R8" s="477" t="s">
        <v>282</v>
      </c>
      <c r="S8" s="477"/>
      <c r="T8" s="477"/>
      <c r="U8" s="477"/>
      <c r="V8" s="477"/>
      <c r="W8" s="477"/>
      <c r="X8" s="477"/>
      <c r="Y8" s="477"/>
      <c r="Z8" s="477"/>
      <c r="AA8" s="477"/>
      <c r="AB8" s="477"/>
      <c r="AC8" s="477"/>
      <c r="AD8" s="477"/>
      <c r="AE8" s="477"/>
      <c r="AF8" s="477"/>
      <c r="AG8" s="477"/>
    </row>
    <row r="9" spans="2:35" ht="9.75" customHeight="1">
      <c r="B9" s="66"/>
      <c r="C9" s="518"/>
      <c r="D9" s="518"/>
      <c r="E9" s="518"/>
      <c r="F9" s="476"/>
      <c r="G9" s="476"/>
      <c r="H9" s="476"/>
      <c r="I9" s="476"/>
      <c r="J9" s="476"/>
      <c r="K9" s="516" t="s">
        <v>280</v>
      </c>
      <c r="L9" s="516"/>
      <c r="M9" s="516"/>
      <c r="N9" s="516"/>
      <c r="O9" s="517"/>
      <c r="P9" s="517"/>
      <c r="Q9" s="517"/>
      <c r="R9" s="477"/>
      <c r="S9" s="477"/>
      <c r="T9" s="477"/>
      <c r="U9" s="477"/>
      <c r="V9" s="477"/>
      <c r="W9" s="477"/>
      <c r="X9" s="477"/>
      <c r="Y9" s="477"/>
      <c r="Z9" s="477"/>
      <c r="AA9" s="477"/>
      <c r="AB9" s="477"/>
      <c r="AC9" s="477"/>
      <c r="AD9" s="477"/>
      <c r="AE9" s="477"/>
      <c r="AF9" s="477"/>
      <c r="AG9" s="477"/>
    </row>
    <row r="10" spans="2:35" ht="14.25" customHeight="1">
      <c r="B10" s="66"/>
      <c r="C10" s="519"/>
      <c r="D10" s="519"/>
      <c r="E10" s="519"/>
      <c r="F10" s="232"/>
      <c r="G10" s="232"/>
      <c r="H10" s="232"/>
      <c r="I10" s="232"/>
      <c r="J10" s="232"/>
      <c r="K10" s="516"/>
      <c r="L10" s="516"/>
      <c r="M10" s="516"/>
      <c r="N10" s="516"/>
      <c r="O10" s="253"/>
      <c r="P10" s="232"/>
      <c r="Q10" s="232"/>
    </row>
    <row r="11" spans="2:35" ht="11.25" customHeight="1">
      <c r="B11" s="66"/>
      <c r="C11" s="155"/>
      <c r="D11" s="155"/>
      <c r="E11" s="155"/>
      <c r="F11" s="155"/>
      <c r="G11" s="155"/>
      <c r="H11" s="155"/>
      <c r="I11" s="155"/>
      <c r="J11" s="155"/>
      <c r="K11" s="155"/>
      <c r="L11" s="155"/>
      <c r="M11" s="155"/>
      <c r="N11" s="155"/>
      <c r="O11" s="155"/>
      <c r="P11" s="155"/>
      <c r="Q11" s="155"/>
      <c r="R11" s="155"/>
      <c r="S11" s="155"/>
      <c r="T11" s="155"/>
      <c r="U11" s="155"/>
      <c r="W11" s="521"/>
      <c r="X11" s="521"/>
      <c r="Y11" s="521"/>
      <c r="Z11" s="521"/>
      <c r="AA11" s="521"/>
      <c r="AB11" s="521"/>
      <c r="AC11" s="521"/>
      <c r="AD11" s="521"/>
      <c r="AE11" s="521"/>
      <c r="AF11" s="155"/>
    </row>
    <row r="12" spans="2:35" ht="18" customHeight="1">
      <c r="B12" s="66"/>
      <c r="C12" s="166" t="s">
        <v>202</v>
      </c>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row>
    <row r="13" spans="2:35" ht="17.25" customHeight="1">
      <c r="B13" s="66"/>
      <c r="C13" s="66"/>
      <c r="D13" s="66"/>
      <c r="E13" s="66"/>
      <c r="F13" s="66"/>
      <c r="G13" s="66"/>
      <c r="H13" s="66"/>
      <c r="J13" s="165"/>
      <c r="K13" s="66"/>
      <c r="L13" s="66"/>
      <c r="M13" s="66"/>
      <c r="N13" s="66"/>
      <c r="O13" s="66"/>
      <c r="P13" s="66"/>
      <c r="Q13" s="66"/>
      <c r="R13" s="66"/>
      <c r="S13" s="66"/>
      <c r="T13" s="66"/>
      <c r="U13" s="66"/>
      <c r="V13" s="66"/>
      <c r="W13" s="66"/>
      <c r="X13" s="604" t="s">
        <v>299</v>
      </c>
      <c r="Y13" s="604"/>
      <c r="Z13" s="604"/>
      <c r="AA13" s="604"/>
      <c r="AB13" s="604"/>
      <c r="AC13" s="604"/>
      <c r="AD13" s="604"/>
      <c r="AE13" s="604"/>
      <c r="AF13" s="604"/>
      <c r="AI13" s="135" t="s">
        <v>262</v>
      </c>
    </row>
    <row r="14" spans="2:35" ht="21" customHeight="1">
      <c r="B14" s="66"/>
      <c r="C14" s="469" t="str">
        <f>P1</f>
        <v>岡山県</v>
      </c>
      <c r="D14" s="469"/>
      <c r="E14" s="469"/>
      <c r="F14" s="166" t="str">
        <f>IF(P1="岡山県","知事　　様","長　　様")</f>
        <v>知事　　様</v>
      </c>
      <c r="H14" s="167"/>
      <c r="I14" s="167"/>
      <c r="J14" s="167"/>
      <c r="K14" s="66"/>
      <c r="L14" s="66"/>
      <c r="M14" s="66"/>
      <c r="N14" s="66"/>
      <c r="O14" s="66"/>
      <c r="P14" s="66"/>
      <c r="Q14" s="66"/>
      <c r="R14" s="66"/>
      <c r="S14" s="66"/>
      <c r="T14" s="66"/>
      <c r="U14" s="66"/>
      <c r="V14" s="66"/>
      <c r="W14" s="66"/>
      <c r="X14" s="66"/>
      <c r="Y14" s="66"/>
      <c r="Z14" s="66"/>
      <c r="AA14" s="66"/>
      <c r="AB14" s="66"/>
      <c r="AC14" s="66"/>
      <c r="AD14" s="66"/>
      <c r="AE14" s="66"/>
      <c r="AF14" s="66"/>
    </row>
    <row r="15" spans="2:35" ht="11.25" customHeight="1">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row>
    <row r="16" spans="2:35" ht="17.25" customHeight="1">
      <c r="B16" s="66"/>
      <c r="C16" s="66"/>
      <c r="D16" s="66"/>
      <c r="E16" s="66"/>
      <c r="F16" s="66"/>
      <c r="G16" s="66"/>
      <c r="I16" s="109"/>
      <c r="J16" s="109"/>
      <c r="K16" s="66"/>
      <c r="L16" s="476" t="s">
        <v>203</v>
      </c>
      <c r="M16" s="476"/>
      <c r="N16" s="476"/>
      <c r="O16" s="476"/>
      <c r="P16" s="476"/>
      <c r="Q16" s="167"/>
      <c r="R16" s="494">
        <f>基本項目!D9</f>
        <v>0</v>
      </c>
      <c r="S16" s="494"/>
      <c r="T16" s="494"/>
      <c r="U16" s="494"/>
      <c r="V16" s="494"/>
      <c r="W16" s="494"/>
      <c r="X16" s="494"/>
      <c r="Y16" s="494"/>
      <c r="Z16" s="494"/>
      <c r="AA16" s="494"/>
      <c r="AB16" s="494"/>
      <c r="AC16" s="494"/>
      <c r="AD16" s="494"/>
      <c r="AE16" s="494"/>
      <c r="AF16" s="494"/>
    </row>
    <row r="17" spans="2:33" ht="17.25" customHeight="1">
      <c r="B17" s="66"/>
      <c r="C17" s="66"/>
      <c r="D17" s="66"/>
      <c r="E17" s="66"/>
      <c r="F17" s="66"/>
      <c r="G17" s="66"/>
      <c r="H17" s="66"/>
      <c r="J17" s="109"/>
      <c r="K17" s="66"/>
      <c r="L17" s="476"/>
      <c r="M17" s="476"/>
      <c r="N17" s="476"/>
      <c r="O17" s="476"/>
      <c r="P17" s="476"/>
      <c r="Q17" s="167"/>
      <c r="R17" s="494"/>
      <c r="S17" s="494"/>
      <c r="T17" s="494"/>
      <c r="U17" s="494"/>
      <c r="V17" s="494"/>
      <c r="W17" s="494"/>
      <c r="X17" s="494"/>
      <c r="Y17" s="494"/>
      <c r="Z17" s="494"/>
      <c r="AA17" s="494"/>
      <c r="AB17" s="494"/>
      <c r="AC17" s="494"/>
      <c r="AD17" s="494"/>
      <c r="AE17" s="494"/>
      <c r="AF17" s="494"/>
    </row>
    <row r="18" spans="2:33" ht="11.25" customHeight="1">
      <c r="B18" s="66"/>
      <c r="C18" s="66"/>
      <c r="D18" s="66"/>
      <c r="E18" s="66"/>
      <c r="F18" s="66"/>
      <c r="G18" s="66"/>
      <c r="H18" s="66"/>
      <c r="J18" s="109"/>
      <c r="K18" s="66"/>
      <c r="L18" s="66"/>
      <c r="M18" s="66"/>
      <c r="N18" s="66"/>
      <c r="O18" s="66"/>
      <c r="P18" s="66"/>
      <c r="Q18" s="66"/>
      <c r="R18" s="66"/>
      <c r="S18" s="66"/>
      <c r="T18" s="66"/>
      <c r="U18" s="66"/>
      <c r="V18" s="66"/>
      <c r="W18" s="66"/>
      <c r="X18" s="199" t="str">
        <f>CONCATENATE("(TEL ",基本項目!D13,")")</f>
        <v>(TEL )</v>
      </c>
      <c r="Y18" s="66"/>
      <c r="Z18" s="66"/>
      <c r="AA18" s="66"/>
      <c r="AB18" s="66"/>
      <c r="AC18" s="66"/>
      <c r="AD18" s="66"/>
      <c r="AE18" s="66"/>
      <c r="AF18" s="66"/>
    </row>
    <row r="19" spans="2:33" ht="18" customHeight="1">
      <c r="B19" s="66"/>
      <c r="C19" s="66"/>
      <c r="D19" s="66"/>
      <c r="E19" s="66"/>
      <c r="F19" s="66"/>
      <c r="G19" s="66"/>
      <c r="J19" s="122"/>
      <c r="K19" s="66"/>
      <c r="L19" s="476" t="s">
        <v>9</v>
      </c>
      <c r="M19" s="476"/>
      <c r="N19" s="476"/>
      <c r="O19" s="476"/>
      <c r="P19" s="476"/>
      <c r="Q19" s="167"/>
      <c r="R19" s="494">
        <f>基本項目!D10</f>
        <v>0</v>
      </c>
      <c r="S19" s="494"/>
      <c r="T19" s="494"/>
      <c r="U19" s="494"/>
      <c r="V19" s="494"/>
      <c r="W19" s="494"/>
      <c r="X19" s="494"/>
      <c r="Y19" s="494"/>
      <c r="Z19" s="494"/>
      <c r="AA19" s="494"/>
      <c r="AB19" s="494"/>
      <c r="AC19" s="494"/>
      <c r="AD19" s="494"/>
      <c r="AE19" s="494"/>
      <c r="AF19" s="494"/>
    </row>
    <row r="20" spans="2:33" ht="18" customHeight="1">
      <c r="B20" s="66"/>
      <c r="C20" s="66"/>
      <c r="D20" s="66"/>
      <c r="E20" s="66"/>
      <c r="F20" s="66"/>
      <c r="G20" s="66"/>
      <c r="H20" s="66"/>
      <c r="I20" s="109"/>
      <c r="J20" s="109"/>
      <c r="K20" s="66"/>
      <c r="L20" s="476"/>
      <c r="M20" s="476"/>
      <c r="N20" s="476"/>
      <c r="O20" s="476"/>
      <c r="P20" s="476"/>
      <c r="Q20" s="167"/>
      <c r="R20" s="494"/>
      <c r="S20" s="494"/>
      <c r="T20" s="494"/>
      <c r="U20" s="494"/>
      <c r="V20" s="494"/>
      <c r="W20" s="494"/>
      <c r="X20" s="494"/>
      <c r="Y20" s="494"/>
      <c r="Z20" s="494"/>
      <c r="AA20" s="494"/>
      <c r="AB20" s="494"/>
      <c r="AC20" s="494"/>
      <c r="AD20" s="494"/>
      <c r="AE20" s="494"/>
      <c r="AF20" s="494"/>
    </row>
    <row r="21" spans="2:33" ht="15" customHeight="1">
      <c r="B21" s="66"/>
      <c r="C21" s="66"/>
      <c r="D21" s="66"/>
      <c r="E21" s="66"/>
      <c r="F21" s="66"/>
      <c r="H21" s="168"/>
      <c r="I21" s="66"/>
      <c r="J21" s="66"/>
      <c r="K21" s="66"/>
      <c r="L21" s="168" t="s">
        <v>263</v>
      </c>
      <c r="M21" s="66"/>
      <c r="N21" s="66"/>
      <c r="O21" s="66"/>
      <c r="P21" s="66"/>
      <c r="Q21" s="66"/>
      <c r="R21" s="66"/>
      <c r="S21" s="66"/>
      <c r="T21" s="66"/>
      <c r="U21" s="66"/>
      <c r="V21" s="66"/>
      <c r="W21" s="66"/>
      <c r="X21" s="66"/>
      <c r="Y21" s="66"/>
      <c r="Z21" s="66"/>
      <c r="AA21" s="66"/>
      <c r="AB21" s="66"/>
      <c r="AC21" s="66"/>
      <c r="AD21" s="66"/>
      <c r="AE21" s="66"/>
      <c r="AF21" s="66"/>
    </row>
    <row r="22" spans="2:33" ht="6" customHeight="1">
      <c r="B22" s="66"/>
      <c r="C22" s="66"/>
      <c r="D22" s="66"/>
      <c r="E22" s="66"/>
      <c r="F22" s="66"/>
      <c r="G22" s="66"/>
      <c r="H22" s="66"/>
      <c r="I22" s="154"/>
      <c r="J22" s="154"/>
      <c r="K22" s="66"/>
      <c r="L22" s="66"/>
      <c r="M22" s="66"/>
      <c r="N22" s="66"/>
      <c r="O22" s="66"/>
      <c r="P22" s="66"/>
      <c r="Q22" s="66"/>
      <c r="R22" s="66"/>
      <c r="S22" s="66"/>
      <c r="T22" s="66"/>
      <c r="U22" s="66"/>
      <c r="V22" s="66"/>
      <c r="W22" s="66"/>
      <c r="X22" s="66"/>
      <c r="Y22" s="66"/>
      <c r="Z22" s="66"/>
      <c r="AA22" s="66"/>
      <c r="AB22" s="66"/>
      <c r="AC22" s="66"/>
      <c r="AD22" s="66"/>
      <c r="AE22" s="66"/>
      <c r="AF22" s="66"/>
    </row>
    <row r="23" spans="2:33" ht="11.25" customHeight="1">
      <c r="B23" s="66"/>
      <c r="C23" s="66"/>
      <c r="D23" s="66"/>
      <c r="E23" s="66"/>
      <c r="F23" s="66"/>
      <c r="G23" s="66"/>
      <c r="H23" s="66"/>
      <c r="I23" s="122"/>
      <c r="J23" s="122"/>
      <c r="K23" s="66"/>
      <c r="L23" s="476" t="s">
        <v>204</v>
      </c>
      <c r="M23" s="476"/>
      <c r="N23" s="476"/>
      <c r="O23" s="476"/>
      <c r="P23" s="476"/>
      <c r="Q23" s="167"/>
      <c r="R23" s="477">
        <f>基本項目!D11</f>
        <v>0</v>
      </c>
      <c r="S23" s="477"/>
      <c r="T23" s="477"/>
      <c r="U23" s="477"/>
      <c r="V23" s="477"/>
      <c r="W23" s="477"/>
      <c r="X23" s="477"/>
      <c r="Y23" s="477"/>
      <c r="Z23" s="477"/>
      <c r="AA23" s="477"/>
      <c r="AB23" s="477"/>
      <c r="AC23" s="477"/>
      <c r="AD23" s="477"/>
      <c r="AE23" s="477"/>
      <c r="AF23" s="477"/>
    </row>
    <row r="24" spans="2:33" ht="11.25" customHeight="1">
      <c r="B24" s="66"/>
      <c r="C24" s="66"/>
      <c r="D24" s="66"/>
      <c r="E24" s="66"/>
      <c r="F24" s="66"/>
      <c r="G24" s="66"/>
      <c r="H24" s="66"/>
      <c r="I24" s="66"/>
      <c r="J24" s="66"/>
      <c r="K24" s="66"/>
      <c r="L24" s="476"/>
      <c r="M24" s="476"/>
      <c r="N24" s="476"/>
      <c r="O24" s="476"/>
      <c r="P24" s="476"/>
      <c r="Q24" s="167"/>
      <c r="R24" s="477"/>
      <c r="S24" s="477"/>
      <c r="T24" s="477"/>
      <c r="U24" s="477"/>
      <c r="V24" s="477"/>
      <c r="W24" s="477"/>
      <c r="X24" s="477"/>
      <c r="Y24" s="477"/>
      <c r="Z24" s="477"/>
      <c r="AA24" s="477"/>
      <c r="AB24" s="477"/>
      <c r="AC24" s="477"/>
      <c r="AD24" s="477"/>
      <c r="AE24" s="477"/>
      <c r="AF24" s="477"/>
    </row>
    <row r="25" spans="2:33" ht="6" customHeight="1">
      <c r="B25" s="66"/>
      <c r="C25" s="66"/>
      <c r="D25" s="157"/>
      <c r="E25" s="157"/>
      <c r="F25" s="157"/>
      <c r="G25" s="157"/>
      <c r="H25" s="157"/>
      <c r="I25" s="157"/>
      <c r="J25" s="157"/>
      <c r="K25" s="66"/>
      <c r="L25" s="167"/>
      <c r="M25" s="167"/>
      <c r="N25" s="167"/>
      <c r="O25" s="167"/>
      <c r="P25" s="167"/>
      <c r="Q25" s="167"/>
      <c r="R25" s="167"/>
      <c r="S25" s="167"/>
      <c r="T25" s="167"/>
      <c r="U25" s="167"/>
      <c r="V25" s="167"/>
      <c r="W25" s="167"/>
      <c r="X25" s="167"/>
      <c r="Y25" s="167"/>
      <c r="Z25" s="167"/>
      <c r="AA25" s="167"/>
      <c r="AB25" s="167"/>
      <c r="AC25" s="167"/>
      <c r="AD25" s="167"/>
      <c r="AE25" s="167"/>
      <c r="AF25" s="167"/>
    </row>
    <row r="26" spans="2:33" ht="12" customHeight="1">
      <c r="B26" s="66"/>
      <c r="C26" s="66"/>
      <c r="D26" s="66"/>
      <c r="E26" s="66"/>
      <c r="F26" s="66"/>
      <c r="G26" s="66"/>
      <c r="H26" s="66"/>
      <c r="I26" s="122"/>
      <c r="J26" s="122"/>
      <c r="K26" s="66"/>
      <c r="L26" s="476" t="s">
        <v>205</v>
      </c>
      <c r="M26" s="476"/>
      <c r="N26" s="476"/>
      <c r="O26" s="476"/>
      <c r="P26" s="476"/>
      <c r="Q26" s="167"/>
      <c r="R26" s="477">
        <f>基本項目!D12</f>
        <v>0</v>
      </c>
      <c r="S26" s="477"/>
      <c r="T26" s="477"/>
      <c r="U26" s="477"/>
      <c r="V26" s="477"/>
      <c r="W26" s="477"/>
      <c r="X26" s="477"/>
      <c r="Y26" s="477"/>
      <c r="Z26" s="477"/>
      <c r="AA26" s="477"/>
      <c r="AB26" s="477"/>
      <c r="AC26" s="477"/>
      <c r="AD26" s="477"/>
      <c r="AE26" s="477"/>
      <c r="AF26" s="478" t="s">
        <v>206</v>
      </c>
      <c r="AG26" s="478"/>
    </row>
    <row r="27" spans="2:33" ht="12" customHeight="1">
      <c r="B27" s="66"/>
      <c r="C27" s="66"/>
      <c r="D27" s="66"/>
      <c r="E27" s="66"/>
      <c r="F27" s="66"/>
      <c r="G27" s="66"/>
      <c r="H27" s="66"/>
      <c r="I27" s="66"/>
      <c r="J27" s="66"/>
      <c r="K27" s="66"/>
      <c r="L27" s="476"/>
      <c r="M27" s="476"/>
      <c r="N27" s="476"/>
      <c r="O27" s="476"/>
      <c r="P27" s="476"/>
      <c r="Q27" s="167"/>
      <c r="R27" s="477"/>
      <c r="S27" s="477"/>
      <c r="T27" s="477"/>
      <c r="U27" s="477"/>
      <c r="V27" s="477"/>
      <c r="W27" s="477"/>
      <c r="X27" s="477"/>
      <c r="Y27" s="477"/>
      <c r="Z27" s="477"/>
      <c r="AA27" s="477"/>
      <c r="AB27" s="477"/>
      <c r="AC27" s="477"/>
      <c r="AD27" s="477"/>
      <c r="AE27" s="477"/>
      <c r="AF27" s="478"/>
      <c r="AG27" s="478"/>
    </row>
    <row r="28" spans="2:33" ht="10.5" customHeight="1" thickBot="1">
      <c r="B28" s="66"/>
      <c r="C28" s="66"/>
      <c r="D28" s="157"/>
      <c r="E28" s="157"/>
      <c r="F28" s="157"/>
      <c r="G28" s="157"/>
      <c r="H28" s="157"/>
      <c r="I28" s="157"/>
      <c r="J28" s="157"/>
      <c r="K28" s="66"/>
      <c r="L28" s="66"/>
      <c r="M28" s="66"/>
      <c r="N28" s="66"/>
      <c r="O28" s="66"/>
      <c r="P28" s="66"/>
      <c r="Q28" s="66"/>
      <c r="R28" s="66"/>
      <c r="S28" s="66"/>
      <c r="T28" s="66"/>
      <c r="U28" s="66"/>
      <c r="V28" s="66"/>
      <c r="W28" s="66"/>
      <c r="X28" s="66"/>
      <c r="Y28" s="66"/>
      <c r="Z28" s="66"/>
      <c r="AA28" s="66"/>
      <c r="AB28" s="66"/>
      <c r="AC28" s="66"/>
      <c r="AD28" s="66"/>
      <c r="AE28" s="66"/>
      <c r="AF28" s="66"/>
    </row>
    <row r="29" spans="2:33" ht="18.75" customHeight="1">
      <c r="B29" s="520" t="s">
        <v>140</v>
      </c>
      <c r="C29" s="480"/>
      <c r="D29" s="480"/>
      <c r="E29" s="480"/>
      <c r="F29" s="480"/>
      <c r="G29" s="480"/>
      <c r="H29" s="480"/>
      <c r="I29" s="480"/>
      <c r="J29" s="480"/>
      <c r="K29" s="480" t="s">
        <v>210</v>
      </c>
      <c r="L29" s="480"/>
      <c r="M29" s="480"/>
      <c r="N29" s="480"/>
      <c r="O29" s="480"/>
      <c r="P29" s="480"/>
      <c r="Q29" s="480"/>
      <c r="R29" s="480" t="s">
        <v>209</v>
      </c>
      <c r="S29" s="480"/>
      <c r="T29" s="480"/>
      <c r="U29" s="480" t="s">
        <v>207</v>
      </c>
      <c r="V29" s="480"/>
      <c r="W29" s="480"/>
      <c r="X29" s="480"/>
      <c r="Y29" s="480" t="s">
        <v>208</v>
      </c>
      <c r="Z29" s="480"/>
      <c r="AA29" s="480"/>
      <c r="AB29" s="480"/>
      <c r="AC29" s="480"/>
      <c r="AD29" s="480"/>
      <c r="AE29" s="480"/>
      <c r="AF29" s="480"/>
      <c r="AG29" s="483"/>
    </row>
    <row r="30" spans="2:33" ht="36.75" customHeight="1">
      <c r="B30" s="501">
        <f>基本項目!D31</f>
        <v>0</v>
      </c>
      <c r="C30" s="484"/>
      <c r="D30" s="484"/>
      <c r="E30" s="484"/>
      <c r="F30" s="484"/>
      <c r="G30" s="484"/>
      <c r="H30" s="484"/>
      <c r="I30" s="484"/>
      <c r="J30" s="484"/>
      <c r="K30" s="484">
        <f>基本項目!D32</f>
        <v>0</v>
      </c>
      <c r="L30" s="484"/>
      <c r="M30" s="484"/>
      <c r="N30" s="484"/>
      <c r="O30" s="484"/>
      <c r="P30" s="484"/>
      <c r="Q30" s="484"/>
      <c r="R30" s="484">
        <f>基本項目!D33</f>
        <v>0</v>
      </c>
      <c r="S30" s="484"/>
      <c r="T30" s="484"/>
      <c r="U30" s="479">
        <f>基本項目!D34</f>
        <v>0</v>
      </c>
      <c r="V30" s="479"/>
      <c r="W30" s="479"/>
      <c r="X30" s="479"/>
      <c r="Y30" s="481">
        <f>基本項目!D35</f>
        <v>0</v>
      </c>
      <c r="Z30" s="481"/>
      <c r="AA30" s="481"/>
      <c r="AB30" s="481"/>
      <c r="AC30" s="481"/>
      <c r="AD30" s="481"/>
      <c r="AE30" s="481"/>
      <c r="AF30" s="481"/>
      <c r="AG30" s="482"/>
    </row>
    <row r="31" spans="2:33" ht="29.25" customHeight="1">
      <c r="B31" s="505" t="s">
        <v>264</v>
      </c>
      <c r="C31" s="481"/>
      <c r="D31" s="481"/>
      <c r="E31" s="481"/>
      <c r="F31" s="481"/>
      <c r="G31" s="481"/>
      <c r="H31" s="481"/>
      <c r="I31" s="481"/>
      <c r="J31" s="481"/>
      <c r="K31" s="481"/>
      <c r="L31" s="481"/>
      <c r="M31" s="481"/>
      <c r="N31" s="481"/>
      <c r="O31" s="481"/>
      <c r="P31" s="481"/>
      <c r="Q31" s="481"/>
      <c r="R31" s="481"/>
      <c r="S31" s="481"/>
      <c r="T31" s="481"/>
      <c r="U31" s="481"/>
      <c r="V31" s="481"/>
      <c r="W31" s="481"/>
      <c r="X31" s="481"/>
      <c r="Y31" s="481"/>
      <c r="Z31" s="481"/>
      <c r="AA31" s="481"/>
      <c r="AB31" s="481"/>
      <c r="AC31" s="481"/>
      <c r="AD31" s="481"/>
      <c r="AE31" s="481"/>
      <c r="AF31" s="481"/>
      <c r="AG31" s="482"/>
    </row>
    <row r="32" spans="2:33" ht="27" customHeight="1" thickBot="1">
      <c r="B32" s="502">
        <f>基本項目!D36</f>
        <v>0</v>
      </c>
      <c r="C32" s="503"/>
      <c r="D32" s="503"/>
      <c r="E32" s="503"/>
      <c r="F32" s="503"/>
      <c r="G32" s="503"/>
      <c r="H32" s="503"/>
      <c r="I32" s="503"/>
      <c r="J32" s="503"/>
      <c r="K32" s="503"/>
      <c r="L32" s="503"/>
      <c r="M32" s="503"/>
      <c r="N32" s="503"/>
      <c r="O32" s="503"/>
      <c r="P32" s="503"/>
      <c r="Q32" s="503"/>
      <c r="R32" s="503"/>
      <c r="S32" s="503"/>
      <c r="T32" s="503"/>
      <c r="U32" s="503"/>
      <c r="V32" s="503"/>
      <c r="W32" s="503"/>
      <c r="X32" s="503"/>
      <c r="Y32" s="503"/>
      <c r="Z32" s="503"/>
      <c r="AA32" s="503"/>
      <c r="AB32" s="503"/>
      <c r="AC32" s="503"/>
      <c r="AD32" s="503"/>
      <c r="AE32" s="503"/>
      <c r="AF32" s="503"/>
      <c r="AG32" s="504"/>
    </row>
    <row r="33" spans="2:35" ht="3.75" customHeight="1">
      <c r="B33" s="66"/>
      <c r="C33" s="66"/>
      <c r="D33" s="198"/>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row>
    <row r="34" spans="2:35" ht="48.75" customHeight="1">
      <c r="B34" s="461" t="s">
        <v>211</v>
      </c>
      <c r="C34" s="461"/>
      <c r="D34" s="461"/>
      <c r="E34" s="461"/>
      <c r="F34" s="461"/>
      <c r="G34" s="461"/>
      <c r="H34" s="461"/>
      <c r="I34" s="461"/>
      <c r="J34" s="461"/>
      <c r="K34" s="461"/>
      <c r="L34" s="461"/>
      <c r="M34" s="461"/>
      <c r="N34" s="461"/>
      <c r="O34" s="461"/>
      <c r="P34" s="461"/>
      <c r="Q34" s="461"/>
      <c r="R34" s="461"/>
      <c r="S34" s="461"/>
      <c r="T34" s="461"/>
      <c r="U34" s="461"/>
      <c r="V34" s="461"/>
      <c r="W34" s="461"/>
      <c r="X34" s="461"/>
      <c r="Y34" s="461"/>
      <c r="Z34" s="461"/>
      <c r="AA34" s="461"/>
      <c r="AB34" s="461"/>
      <c r="AC34" s="461"/>
      <c r="AD34" s="461"/>
      <c r="AE34" s="461"/>
      <c r="AF34" s="461"/>
      <c r="AG34" s="461"/>
    </row>
    <row r="35" spans="2:35" ht="7.5" customHeight="1" thickBot="1">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row>
    <row r="36" spans="2:35" ht="7.5" customHeight="1">
      <c r="B36" s="506" t="s">
        <v>142</v>
      </c>
      <c r="C36" s="173"/>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174"/>
    </row>
    <row r="37" spans="2:35" ht="21" customHeight="1">
      <c r="B37" s="507"/>
      <c r="C37" s="70"/>
      <c r="D37" s="68"/>
      <c r="E37" s="509">
        <f>基本項目!D35</f>
        <v>0</v>
      </c>
      <c r="F37" s="509"/>
      <c r="G37" s="509"/>
      <c r="H37" s="509"/>
      <c r="I37" s="509"/>
      <c r="J37" s="509"/>
      <c r="K37" s="509"/>
      <c r="L37" s="509"/>
      <c r="M37" s="509"/>
      <c r="N37" s="509"/>
      <c r="O37" s="509"/>
      <c r="P37" s="509"/>
      <c r="Q37" s="509"/>
      <c r="R37" s="509"/>
      <c r="S37" s="509"/>
      <c r="T37" s="509"/>
      <c r="U37" s="509"/>
      <c r="V37" s="509"/>
      <c r="W37" s="509"/>
      <c r="X37" s="509"/>
      <c r="Y37" s="509"/>
      <c r="Z37" s="171" t="s">
        <v>234</v>
      </c>
      <c r="AA37" s="169"/>
      <c r="AB37" s="169"/>
      <c r="AC37" s="169"/>
      <c r="AD37" s="169"/>
      <c r="AE37" s="169"/>
      <c r="AF37" s="169"/>
      <c r="AG37" s="175"/>
    </row>
    <row r="38" spans="2:35" ht="13.5" customHeight="1">
      <c r="B38" s="507"/>
      <c r="C38" s="70"/>
      <c r="D38" s="68"/>
      <c r="E38" s="171" t="s">
        <v>141</v>
      </c>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175"/>
    </row>
    <row r="39" spans="2:35" ht="11.25" customHeight="1">
      <c r="B39" s="507"/>
      <c r="C39" s="70"/>
      <c r="D39" s="68"/>
      <c r="E39" s="169"/>
      <c r="F39" s="68"/>
      <c r="G39" s="68"/>
      <c r="H39" s="68"/>
      <c r="I39" s="68"/>
      <c r="J39" s="68"/>
      <c r="K39" s="68"/>
      <c r="L39" s="68"/>
      <c r="M39" s="68"/>
      <c r="N39" s="68"/>
      <c r="O39" s="68"/>
      <c r="P39" s="68"/>
      <c r="Q39" s="68"/>
      <c r="R39" s="68"/>
      <c r="S39" s="68"/>
      <c r="T39" s="68"/>
      <c r="U39" s="68"/>
      <c r="V39" s="68"/>
      <c r="W39" s="68"/>
      <c r="X39" s="605" t="s">
        <v>300</v>
      </c>
      <c r="Y39" s="605"/>
      <c r="Z39" s="605"/>
      <c r="AA39" s="605"/>
      <c r="AB39" s="605"/>
      <c r="AC39" s="605"/>
      <c r="AD39" s="605"/>
      <c r="AE39" s="605"/>
      <c r="AF39" s="605"/>
      <c r="AG39" s="175"/>
      <c r="AI39" s="135" t="s">
        <v>258</v>
      </c>
    </row>
    <row r="40" spans="2:35">
      <c r="B40" s="507"/>
      <c r="C40" s="70"/>
      <c r="D40" s="170" t="s">
        <v>257</v>
      </c>
      <c r="E40" s="70"/>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175"/>
    </row>
    <row r="41" spans="2:35">
      <c r="B41" s="507"/>
      <c r="C41" s="70"/>
      <c r="D41" s="68"/>
      <c r="E41" s="68"/>
      <c r="F41" s="68"/>
      <c r="G41" s="68"/>
      <c r="H41" s="68"/>
      <c r="I41" s="68"/>
      <c r="J41" s="68"/>
      <c r="K41" s="68"/>
      <c r="L41" s="495" t="s">
        <v>144</v>
      </c>
      <c r="M41" s="495"/>
      <c r="N41" s="495"/>
      <c r="O41" s="495"/>
      <c r="P41" s="68"/>
      <c r="Q41" s="470">
        <f>基本項目!D9</f>
        <v>0</v>
      </c>
      <c r="R41" s="470"/>
      <c r="S41" s="470"/>
      <c r="T41" s="470"/>
      <c r="U41" s="470"/>
      <c r="V41" s="470"/>
      <c r="W41" s="470"/>
      <c r="X41" s="470"/>
      <c r="Y41" s="470"/>
      <c r="Z41" s="470"/>
      <c r="AA41" s="470"/>
      <c r="AB41" s="470"/>
      <c r="AC41" s="470"/>
      <c r="AD41" s="470"/>
      <c r="AE41" s="470"/>
      <c r="AF41" s="470"/>
      <c r="AG41" s="175"/>
    </row>
    <row r="42" spans="2:35">
      <c r="B42" s="507"/>
      <c r="C42" s="70"/>
      <c r="D42" s="70"/>
      <c r="E42" s="170"/>
      <c r="F42" s="170"/>
      <c r="G42" s="68"/>
      <c r="H42" s="68"/>
      <c r="I42" s="68"/>
      <c r="J42" s="68"/>
      <c r="K42" s="68"/>
      <c r="L42" s="495"/>
      <c r="M42" s="495"/>
      <c r="N42" s="495"/>
      <c r="O42" s="495"/>
      <c r="P42" s="68"/>
      <c r="Q42" s="470"/>
      <c r="R42" s="470"/>
      <c r="S42" s="470"/>
      <c r="T42" s="470"/>
      <c r="U42" s="470"/>
      <c r="V42" s="470"/>
      <c r="W42" s="470"/>
      <c r="X42" s="470"/>
      <c r="Y42" s="470"/>
      <c r="Z42" s="470"/>
      <c r="AA42" s="470"/>
      <c r="AB42" s="470"/>
      <c r="AC42" s="470"/>
      <c r="AD42" s="470"/>
      <c r="AE42" s="470"/>
      <c r="AF42" s="470"/>
      <c r="AG42" s="175"/>
    </row>
    <row r="43" spans="2:35" ht="5.25" customHeight="1">
      <c r="B43" s="507"/>
      <c r="C43" s="70"/>
      <c r="D43" s="68"/>
      <c r="E43" s="68"/>
      <c r="F43" s="70"/>
      <c r="G43" s="126"/>
      <c r="H43" s="70"/>
      <c r="I43" s="126"/>
      <c r="J43" s="126"/>
      <c r="K43" s="68"/>
      <c r="L43" s="118"/>
      <c r="M43" s="118"/>
      <c r="N43" s="118"/>
      <c r="O43" s="118"/>
      <c r="P43" s="68"/>
      <c r="Q43" s="68"/>
      <c r="R43" s="68"/>
      <c r="S43" s="68"/>
      <c r="T43" s="68"/>
      <c r="U43" s="68"/>
      <c r="V43" s="68"/>
      <c r="W43" s="68"/>
      <c r="X43" s="68"/>
      <c r="Y43" s="68"/>
      <c r="Z43" s="68"/>
      <c r="AA43" s="68"/>
      <c r="AB43" s="68"/>
      <c r="AC43" s="68"/>
      <c r="AD43" s="68"/>
      <c r="AE43" s="68"/>
      <c r="AF43" s="68"/>
      <c r="AG43" s="175"/>
    </row>
    <row r="44" spans="2:35">
      <c r="B44" s="507"/>
      <c r="C44" s="70"/>
      <c r="D44" s="68"/>
      <c r="E44" s="68"/>
      <c r="F44" s="200"/>
      <c r="G44" s="200"/>
      <c r="H44" s="172"/>
      <c r="I44" s="68"/>
      <c r="J44" s="68"/>
      <c r="K44" s="68"/>
      <c r="L44" s="495" t="s">
        <v>9</v>
      </c>
      <c r="M44" s="495"/>
      <c r="N44" s="495"/>
      <c r="O44" s="495"/>
      <c r="P44" s="68"/>
      <c r="Q44" s="470">
        <f>基本項目!D10</f>
        <v>0</v>
      </c>
      <c r="R44" s="470"/>
      <c r="S44" s="470"/>
      <c r="T44" s="470"/>
      <c r="U44" s="470"/>
      <c r="V44" s="470"/>
      <c r="W44" s="470"/>
      <c r="X44" s="470"/>
      <c r="Y44" s="470"/>
      <c r="Z44" s="470"/>
      <c r="AA44" s="470"/>
      <c r="AB44" s="470"/>
      <c r="AC44" s="470"/>
      <c r="AD44" s="470"/>
      <c r="AE44" s="470"/>
      <c r="AF44" s="470"/>
      <c r="AG44" s="175"/>
    </row>
    <row r="45" spans="2:35">
      <c r="B45" s="507"/>
      <c r="C45" s="70"/>
      <c r="D45" s="68"/>
      <c r="E45" s="68"/>
      <c r="F45" s="70"/>
      <c r="G45" s="126"/>
      <c r="H45" s="70"/>
      <c r="I45" s="126"/>
      <c r="J45" s="126"/>
      <c r="K45" s="68"/>
      <c r="L45" s="495"/>
      <c r="M45" s="495"/>
      <c r="N45" s="495"/>
      <c r="O45" s="495"/>
      <c r="P45" s="68"/>
      <c r="Q45" s="470"/>
      <c r="R45" s="470"/>
      <c r="S45" s="470"/>
      <c r="T45" s="470"/>
      <c r="U45" s="470"/>
      <c r="V45" s="470"/>
      <c r="W45" s="470"/>
      <c r="X45" s="470"/>
      <c r="Y45" s="470"/>
      <c r="Z45" s="470"/>
      <c r="AA45" s="470"/>
      <c r="AB45" s="470"/>
      <c r="AC45" s="470"/>
      <c r="AD45" s="470"/>
      <c r="AE45" s="470"/>
      <c r="AF45" s="470"/>
      <c r="AG45" s="175"/>
    </row>
    <row r="46" spans="2:35" ht="6" customHeight="1">
      <c r="B46" s="507"/>
      <c r="C46" s="70"/>
      <c r="D46" s="68"/>
      <c r="E46" s="68"/>
      <c r="F46" s="200"/>
      <c r="G46" s="200"/>
      <c r="H46" s="68"/>
      <c r="I46" s="172"/>
      <c r="J46" s="68"/>
      <c r="K46" s="68"/>
      <c r="L46" s="118"/>
      <c r="M46" s="118"/>
      <c r="N46" s="118"/>
      <c r="O46" s="118"/>
      <c r="P46" s="68"/>
      <c r="Q46" s="68"/>
      <c r="R46" s="68"/>
      <c r="S46" s="68"/>
      <c r="T46" s="68"/>
      <c r="U46" s="68"/>
      <c r="V46" s="68"/>
      <c r="W46" s="68"/>
      <c r="X46" s="68"/>
      <c r="Y46" s="68"/>
      <c r="Z46" s="68"/>
      <c r="AA46" s="68"/>
      <c r="AB46" s="68"/>
      <c r="AC46" s="68"/>
      <c r="AD46" s="68"/>
      <c r="AE46" s="68"/>
      <c r="AF46" s="68"/>
      <c r="AG46" s="175"/>
    </row>
    <row r="47" spans="2:35" ht="12" customHeight="1">
      <c r="B47" s="507"/>
      <c r="C47" s="70"/>
      <c r="D47" s="68"/>
      <c r="E47" s="68"/>
      <c r="F47" s="499"/>
      <c r="G47" s="499"/>
      <c r="H47" s="500"/>
      <c r="I47" s="500"/>
      <c r="J47" s="500"/>
      <c r="K47" s="68"/>
      <c r="L47" s="495" t="s">
        <v>204</v>
      </c>
      <c r="M47" s="495"/>
      <c r="N47" s="495"/>
      <c r="O47" s="495"/>
      <c r="P47" s="171"/>
      <c r="Q47" s="470">
        <f>基本項目!D11</f>
        <v>0</v>
      </c>
      <c r="R47" s="470"/>
      <c r="S47" s="470"/>
      <c r="T47" s="470"/>
      <c r="U47" s="470"/>
      <c r="V47" s="470"/>
      <c r="W47" s="470"/>
      <c r="X47" s="470"/>
      <c r="Y47" s="470"/>
      <c r="Z47" s="470"/>
      <c r="AA47" s="470"/>
      <c r="AB47" s="470"/>
      <c r="AC47" s="470"/>
      <c r="AD47" s="470"/>
      <c r="AE47" s="470"/>
      <c r="AF47" s="470"/>
      <c r="AG47" s="175"/>
    </row>
    <row r="48" spans="2:35" ht="12" customHeight="1">
      <c r="B48" s="507"/>
      <c r="C48" s="70"/>
      <c r="D48" s="68"/>
      <c r="E48" s="68"/>
      <c r="F48" s="68"/>
      <c r="G48" s="68"/>
      <c r="H48" s="172"/>
      <c r="I48" s="172"/>
      <c r="J48" s="68"/>
      <c r="K48" s="68"/>
      <c r="L48" s="495"/>
      <c r="M48" s="495"/>
      <c r="N48" s="495"/>
      <c r="O48" s="495"/>
      <c r="P48" s="171"/>
      <c r="Q48" s="470"/>
      <c r="R48" s="470"/>
      <c r="S48" s="470"/>
      <c r="T48" s="470"/>
      <c r="U48" s="470"/>
      <c r="V48" s="470"/>
      <c r="W48" s="470"/>
      <c r="X48" s="470"/>
      <c r="Y48" s="470"/>
      <c r="Z48" s="470"/>
      <c r="AA48" s="470"/>
      <c r="AB48" s="470"/>
      <c r="AC48" s="470"/>
      <c r="AD48" s="470"/>
      <c r="AE48" s="470"/>
      <c r="AF48" s="470"/>
      <c r="AG48" s="175"/>
    </row>
    <row r="49" spans="2:35" ht="5.25" customHeight="1">
      <c r="B49" s="507"/>
      <c r="C49" s="68"/>
      <c r="D49" s="68"/>
      <c r="E49" s="68"/>
      <c r="F49" s="68"/>
      <c r="G49" s="68"/>
      <c r="H49" s="498" t="str">
        <f>CONCATENATE(基本項目!C47,"   ",基本項目!C48)</f>
        <v xml:space="preserve">   </v>
      </c>
      <c r="I49" s="498"/>
      <c r="J49" s="68"/>
      <c r="K49" s="68"/>
      <c r="L49" s="118"/>
      <c r="M49" s="118"/>
      <c r="N49" s="118"/>
      <c r="O49" s="118"/>
      <c r="P49" s="68"/>
      <c r="Q49" s="68"/>
      <c r="R49" s="68"/>
      <c r="S49" s="68"/>
      <c r="T49" s="68"/>
      <c r="U49" s="68"/>
      <c r="V49" s="68"/>
      <c r="W49" s="68"/>
      <c r="X49" s="68"/>
      <c r="Y49" s="68"/>
      <c r="Z49" s="68"/>
      <c r="AA49" s="68"/>
      <c r="AB49" s="68"/>
      <c r="AC49" s="68"/>
      <c r="AD49" s="68"/>
      <c r="AE49" s="68"/>
      <c r="AF49" s="68"/>
      <c r="AG49" s="175"/>
    </row>
    <row r="50" spans="2:35">
      <c r="B50" s="507"/>
      <c r="C50" s="497"/>
      <c r="D50" s="497"/>
      <c r="E50" s="497"/>
      <c r="G50" s="126"/>
      <c r="H50" s="126"/>
      <c r="I50" s="126"/>
      <c r="J50" s="126"/>
      <c r="K50" s="68"/>
      <c r="L50" s="495" t="s">
        <v>205</v>
      </c>
      <c r="M50" s="495"/>
      <c r="N50" s="495"/>
      <c r="O50" s="495"/>
      <c r="P50" s="171"/>
      <c r="Q50" s="470">
        <f>基本項目!D12</f>
        <v>0</v>
      </c>
      <c r="R50" s="470"/>
      <c r="S50" s="470"/>
      <c r="T50" s="470"/>
      <c r="U50" s="470"/>
      <c r="V50" s="470"/>
      <c r="W50" s="470"/>
      <c r="X50" s="470"/>
      <c r="Y50" s="470"/>
      <c r="Z50" s="470"/>
      <c r="AA50" s="470"/>
      <c r="AB50" s="470"/>
      <c r="AC50" s="470"/>
      <c r="AD50" s="470"/>
      <c r="AE50" s="470"/>
      <c r="AF50" s="472" t="s">
        <v>206</v>
      </c>
      <c r="AG50" s="473"/>
    </row>
    <row r="51" spans="2:35" ht="15" thickBot="1">
      <c r="B51" s="508"/>
      <c r="C51" s="71"/>
      <c r="D51" s="71"/>
      <c r="E51" s="71"/>
      <c r="F51" s="71"/>
      <c r="G51" s="71"/>
      <c r="H51" s="71"/>
      <c r="I51" s="71"/>
      <c r="J51" s="71"/>
      <c r="K51" s="71"/>
      <c r="L51" s="496"/>
      <c r="M51" s="496"/>
      <c r="N51" s="496"/>
      <c r="O51" s="496"/>
      <c r="P51" s="176"/>
      <c r="Q51" s="471"/>
      <c r="R51" s="471"/>
      <c r="S51" s="471"/>
      <c r="T51" s="471"/>
      <c r="U51" s="471"/>
      <c r="V51" s="471"/>
      <c r="W51" s="471"/>
      <c r="X51" s="471"/>
      <c r="Y51" s="471"/>
      <c r="Z51" s="471"/>
      <c r="AA51" s="471"/>
      <c r="AB51" s="471"/>
      <c r="AC51" s="471"/>
      <c r="AD51" s="471"/>
      <c r="AE51" s="471"/>
      <c r="AF51" s="474"/>
      <c r="AG51" s="475"/>
    </row>
    <row r="52" spans="2:35" ht="3.75" customHeight="1">
      <c r="B52" s="66"/>
      <c r="C52" s="66"/>
      <c r="D52" s="66"/>
      <c r="E52" s="66"/>
      <c r="F52" s="66"/>
      <c r="G52" s="66"/>
      <c r="H52" s="66"/>
      <c r="I52" s="66"/>
      <c r="J52" s="66"/>
      <c r="K52" s="66"/>
      <c r="L52" s="66"/>
      <c r="M52" s="66"/>
      <c r="N52" s="66"/>
      <c r="O52" s="66"/>
      <c r="P52" s="66"/>
      <c r="Q52" s="66"/>
      <c r="R52" s="66"/>
      <c r="S52" s="66"/>
      <c r="T52" s="66"/>
      <c r="U52" s="66"/>
      <c r="V52" s="66"/>
      <c r="W52" s="66"/>
    </row>
    <row r="53" spans="2:35" ht="27" customHeight="1" thickBot="1">
      <c r="B53" s="494" t="s">
        <v>212</v>
      </c>
      <c r="C53" s="494"/>
      <c r="D53" s="494"/>
      <c r="E53" s="494"/>
      <c r="F53" s="494"/>
      <c r="G53" s="494"/>
      <c r="H53" s="494"/>
      <c r="I53" s="494"/>
      <c r="J53" s="494"/>
      <c r="K53" s="494"/>
      <c r="L53" s="494"/>
      <c r="M53" s="494"/>
      <c r="N53" s="494"/>
      <c r="O53" s="494"/>
      <c r="P53" s="494"/>
      <c r="Q53" s="494"/>
      <c r="R53" s="494"/>
      <c r="S53" s="494"/>
      <c r="T53" s="494"/>
      <c r="U53" s="494"/>
      <c r="V53" s="494"/>
      <c r="W53" s="494"/>
      <c r="X53" s="494"/>
      <c r="Y53" s="494"/>
      <c r="Z53" s="494"/>
      <c r="AA53" s="494"/>
      <c r="AB53" s="494"/>
      <c r="AC53" s="494"/>
      <c r="AD53" s="494"/>
      <c r="AE53" s="494"/>
      <c r="AF53" s="494"/>
      <c r="AG53" s="494"/>
    </row>
    <row r="54" spans="2:35" ht="20.25" customHeight="1" thickBot="1">
      <c r="B54" s="490" t="s">
        <v>216</v>
      </c>
      <c r="C54" s="490"/>
      <c r="D54" s="490"/>
      <c r="E54" s="490"/>
      <c r="F54" s="485" t="s">
        <v>218</v>
      </c>
      <c r="G54" s="485"/>
      <c r="H54" s="485"/>
      <c r="I54" s="485"/>
      <c r="J54" s="487" t="str">
        <f>CONCATENATE(基本項目!D16,"　　",基本項目!D17)</f>
        <v>　　</v>
      </c>
      <c r="K54" s="488"/>
      <c r="L54" s="488"/>
      <c r="M54" s="488"/>
      <c r="N54" s="488"/>
      <c r="O54" s="488"/>
      <c r="P54" s="488"/>
      <c r="Q54" s="488"/>
      <c r="R54" s="488"/>
      <c r="S54" s="488"/>
      <c r="T54" s="488"/>
      <c r="U54" s="488"/>
      <c r="V54" s="489"/>
      <c r="W54" s="485" t="s">
        <v>219</v>
      </c>
      <c r="X54" s="485"/>
      <c r="Y54" s="485"/>
      <c r="Z54" s="485"/>
      <c r="AA54" s="486">
        <f>基本項目!D18</f>
        <v>0</v>
      </c>
      <c r="AB54" s="486"/>
      <c r="AC54" s="486"/>
      <c r="AD54" s="486"/>
      <c r="AE54" s="486"/>
      <c r="AF54" s="486"/>
      <c r="AG54" s="486"/>
    </row>
    <row r="55" spans="2:35" ht="20.25" customHeight="1" thickBot="1">
      <c r="B55" s="490" t="s">
        <v>217</v>
      </c>
      <c r="C55" s="490"/>
      <c r="D55" s="490"/>
      <c r="E55" s="490"/>
      <c r="F55" s="485" t="s">
        <v>218</v>
      </c>
      <c r="G55" s="485"/>
      <c r="H55" s="485"/>
      <c r="I55" s="485"/>
      <c r="J55" s="491" t="str">
        <f>CONCATENATE(基本項目!D14,"　　",基本項目!D15)</f>
        <v>　　</v>
      </c>
      <c r="K55" s="492"/>
      <c r="L55" s="492"/>
      <c r="M55" s="492"/>
      <c r="N55" s="492"/>
      <c r="O55" s="492"/>
      <c r="P55" s="492"/>
      <c r="Q55" s="492"/>
      <c r="R55" s="492"/>
      <c r="S55" s="492"/>
      <c r="T55" s="492"/>
      <c r="U55" s="492"/>
      <c r="V55" s="493"/>
      <c r="W55" s="485" t="s">
        <v>219</v>
      </c>
      <c r="X55" s="485"/>
      <c r="Y55" s="485"/>
      <c r="Z55" s="485"/>
      <c r="AA55" s="486">
        <f>基本項目!D13</f>
        <v>0</v>
      </c>
      <c r="AB55" s="486"/>
      <c r="AC55" s="486"/>
      <c r="AD55" s="486"/>
      <c r="AE55" s="486"/>
      <c r="AF55" s="486"/>
      <c r="AG55" s="486"/>
    </row>
    <row r="56" spans="2:35" ht="4.5" customHeight="1">
      <c r="B56" s="177"/>
      <c r="C56" s="177"/>
      <c r="D56" s="177"/>
      <c r="E56" s="177"/>
      <c r="F56" s="178"/>
      <c r="G56" s="178"/>
      <c r="H56" s="178"/>
      <c r="I56" s="178"/>
      <c r="J56" s="180"/>
      <c r="K56" s="180"/>
      <c r="L56" s="180"/>
      <c r="M56" s="180"/>
      <c r="N56" s="180"/>
      <c r="O56" s="180"/>
      <c r="P56" s="180"/>
      <c r="Q56" s="180"/>
      <c r="R56" s="180"/>
      <c r="S56" s="180"/>
      <c r="T56" s="180"/>
      <c r="U56" s="180"/>
      <c r="V56" s="180"/>
      <c r="W56" s="178"/>
      <c r="X56" s="178"/>
      <c r="Y56" s="178"/>
      <c r="Z56" s="178"/>
      <c r="AA56" s="179"/>
      <c r="AB56" s="179"/>
      <c r="AC56" s="179"/>
      <c r="AD56" s="179"/>
      <c r="AE56" s="179"/>
      <c r="AF56" s="179"/>
      <c r="AG56" s="179"/>
    </row>
    <row r="57" spans="2:35" ht="21" customHeight="1">
      <c r="B57" s="126" t="s">
        <v>221</v>
      </c>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row>
    <row r="58" spans="2:35">
      <c r="B58" s="106"/>
      <c r="C58" s="461" t="s">
        <v>222</v>
      </c>
      <c r="D58" s="462"/>
      <c r="E58" s="462"/>
      <c r="F58" s="462"/>
      <c r="G58" s="462"/>
      <c r="H58" s="462"/>
      <c r="I58" s="462"/>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I58" s="25" t="s">
        <v>223</v>
      </c>
    </row>
    <row r="59" spans="2:35">
      <c r="B59" s="106"/>
      <c r="C59" s="462"/>
      <c r="D59" s="462"/>
      <c r="E59" s="462"/>
      <c r="F59" s="462"/>
      <c r="G59" s="462"/>
      <c r="H59" s="462"/>
      <c r="I59" s="462"/>
      <c r="J59" s="462"/>
      <c r="K59" s="462"/>
      <c r="L59" s="462"/>
      <c r="M59" s="462"/>
      <c r="N59" s="462"/>
      <c r="O59" s="462"/>
      <c r="P59" s="462"/>
      <c r="Q59" s="462"/>
      <c r="R59" s="462"/>
      <c r="S59" s="462"/>
      <c r="T59" s="462"/>
      <c r="U59" s="462"/>
      <c r="V59" s="462"/>
      <c r="W59" s="462"/>
      <c r="X59" s="462"/>
      <c r="Y59" s="462"/>
      <c r="Z59" s="462"/>
      <c r="AA59" s="462"/>
      <c r="AB59" s="462"/>
      <c r="AC59" s="462"/>
      <c r="AD59" s="462"/>
      <c r="AE59" s="462"/>
      <c r="AF59" s="462"/>
      <c r="AG59" s="462"/>
      <c r="AI59" s="25" t="s">
        <v>224</v>
      </c>
    </row>
    <row r="60" spans="2:35">
      <c r="B60" s="106"/>
      <c r="C60" s="462"/>
      <c r="D60" s="462"/>
      <c r="E60" s="462"/>
      <c r="F60" s="462"/>
      <c r="G60" s="462"/>
      <c r="H60" s="462"/>
      <c r="I60" s="462"/>
      <c r="J60" s="462"/>
      <c r="K60" s="462"/>
      <c r="L60" s="462"/>
      <c r="M60" s="462"/>
      <c r="N60" s="462"/>
      <c r="O60" s="462"/>
      <c r="P60" s="462"/>
      <c r="Q60" s="462"/>
      <c r="R60" s="462"/>
      <c r="S60" s="462"/>
      <c r="T60" s="462"/>
      <c r="U60" s="462"/>
      <c r="V60" s="462"/>
      <c r="W60" s="462"/>
      <c r="X60" s="462"/>
      <c r="Y60" s="462"/>
      <c r="Z60" s="462"/>
      <c r="AA60" s="462"/>
      <c r="AB60" s="462"/>
      <c r="AC60" s="462"/>
      <c r="AD60" s="462"/>
      <c r="AE60" s="462"/>
      <c r="AF60" s="462"/>
      <c r="AG60" s="462"/>
    </row>
    <row r="61" spans="2:35">
      <c r="B61" s="106"/>
      <c r="C61" s="462"/>
      <c r="D61" s="462"/>
      <c r="E61" s="462"/>
      <c r="F61" s="462"/>
      <c r="G61" s="462"/>
      <c r="H61" s="462"/>
      <c r="I61" s="462"/>
      <c r="J61" s="462"/>
      <c r="K61" s="462"/>
      <c r="L61" s="462"/>
      <c r="M61" s="462"/>
      <c r="N61" s="462"/>
      <c r="O61" s="462"/>
      <c r="P61" s="462"/>
      <c r="Q61" s="462"/>
      <c r="R61" s="462"/>
      <c r="S61" s="462"/>
      <c r="T61" s="462"/>
      <c r="U61" s="462"/>
      <c r="V61" s="462"/>
      <c r="W61" s="462"/>
      <c r="X61" s="462"/>
      <c r="Y61" s="462"/>
      <c r="Z61" s="462"/>
      <c r="AA61" s="462"/>
      <c r="AB61" s="462"/>
      <c r="AC61" s="462"/>
      <c r="AD61" s="462"/>
      <c r="AE61" s="462"/>
      <c r="AF61" s="462"/>
      <c r="AG61" s="462"/>
    </row>
    <row r="62" spans="2:35">
      <c r="B62" s="106"/>
      <c r="C62" s="462"/>
      <c r="D62" s="462"/>
      <c r="E62" s="462"/>
      <c r="F62" s="462"/>
      <c r="G62" s="462"/>
      <c r="H62" s="462"/>
      <c r="I62" s="462"/>
      <c r="J62" s="462"/>
      <c r="K62" s="462"/>
      <c r="L62" s="462"/>
      <c r="M62" s="462"/>
      <c r="N62" s="462"/>
      <c r="O62" s="462"/>
      <c r="P62" s="462"/>
      <c r="Q62" s="462"/>
      <c r="R62" s="462"/>
      <c r="S62" s="462"/>
      <c r="T62" s="462"/>
      <c r="U62" s="462"/>
      <c r="V62" s="462"/>
      <c r="W62" s="462"/>
      <c r="X62" s="462"/>
      <c r="Y62" s="462"/>
      <c r="Z62" s="462"/>
      <c r="AA62" s="462"/>
      <c r="AB62" s="462"/>
      <c r="AC62" s="462"/>
      <c r="AD62" s="462"/>
      <c r="AE62" s="462"/>
      <c r="AF62" s="462"/>
      <c r="AG62" s="462"/>
    </row>
    <row r="63" spans="2:35">
      <c r="B63" s="106"/>
      <c r="C63" s="462"/>
      <c r="D63" s="462"/>
      <c r="E63" s="462"/>
      <c r="F63" s="462"/>
      <c r="G63" s="462"/>
      <c r="H63" s="462"/>
      <c r="I63" s="462"/>
      <c r="J63" s="462"/>
      <c r="K63" s="462"/>
      <c r="L63" s="462"/>
      <c r="M63" s="462"/>
      <c r="N63" s="462"/>
      <c r="O63" s="462"/>
      <c r="P63" s="462"/>
      <c r="Q63" s="462"/>
      <c r="R63" s="462"/>
      <c r="S63" s="462"/>
      <c r="T63" s="462"/>
      <c r="U63" s="462"/>
      <c r="V63" s="462"/>
      <c r="W63" s="462"/>
      <c r="X63" s="462"/>
      <c r="Y63" s="462"/>
      <c r="Z63" s="462"/>
      <c r="AA63" s="462"/>
      <c r="AB63" s="462"/>
      <c r="AC63" s="462"/>
      <c r="AD63" s="462"/>
      <c r="AE63" s="462"/>
      <c r="AF63" s="462"/>
      <c r="AG63" s="462"/>
    </row>
    <row r="64" spans="2:35">
      <c r="B64" s="106"/>
      <c r="C64" s="462"/>
      <c r="D64" s="462"/>
      <c r="E64" s="462"/>
      <c r="F64" s="462"/>
      <c r="G64" s="462"/>
      <c r="H64" s="462"/>
      <c r="I64" s="462"/>
      <c r="J64" s="462"/>
      <c r="K64" s="462"/>
      <c r="L64" s="462"/>
      <c r="M64" s="462"/>
      <c r="N64" s="462"/>
      <c r="O64" s="462"/>
      <c r="P64" s="462"/>
      <c r="Q64" s="462"/>
      <c r="R64" s="462"/>
      <c r="S64" s="462"/>
      <c r="T64" s="462"/>
      <c r="U64" s="462"/>
      <c r="V64" s="462"/>
      <c r="W64" s="462"/>
      <c r="X64" s="462"/>
      <c r="Y64" s="462"/>
      <c r="Z64" s="462"/>
      <c r="AA64" s="462"/>
      <c r="AB64" s="462"/>
      <c r="AC64" s="462"/>
      <c r="AD64" s="462"/>
      <c r="AE64" s="462"/>
      <c r="AF64" s="462"/>
      <c r="AG64" s="462"/>
    </row>
    <row r="65" spans="2:33">
      <c r="B65" s="106"/>
      <c r="C65" s="462"/>
      <c r="D65" s="462"/>
      <c r="E65" s="462"/>
      <c r="F65" s="462"/>
      <c r="G65" s="462"/>
      <c r="H65" s="462"/>
      <c r="I65" s="462"/>
      <c r="J65" s="462"/>
      <c r="K65" s="462"/>
      <c r="L65" s="462"/>
      <c r="M65" s="462"/>
      <c r="N65" s="462"/>
      <c r="O65" s="462"/>
      <c r="P65" s="462"/>
      <c r="Q65" s="462"/>
      <c r="R65" s="462"/>
      <c r="S65" s="462"/>
      <c r="T65" s="462"/>
      <c r="U65" s="462"/>
      <c r="V65" s="462"/>
      <c r="W65" s="462"/>
      <c r="X65" s="462"/>
      <c r="Y65" s="462"/>
      <c r="Z65" s="462"/>
      <c r="AA65" s="462"/>
      <c r="AB65" s="462"/>
      <c r="AC65" s="462"/>
      <c r="AD65" s="462"/>
      <c r="AE65" s="462"/>
      <c r="AF65" s="462"/>
      <c r="AG65" s="462"/>
    </row>
    <row r="66" spans="2:33">
      <c r="B66" s="106"/>
      <c r="C66" s="462"/>
      <c r="D66" s="462"/>
      <c r="E66" s="462"/>
      <c r="F66" s="462"/>
      <c r="G66" s="462"/>
      <c r="H66" s="462"/>
      <c r="I66" s="462"/>
      <c r="J66" s="462"/>
      <c r="K66" s="462"/>
      <c r="L66" s="462"/>
      <c r="M66" s="462"/>
      <c r="N66" s="462"/>
      <c r="O66" s="462"/>
      <c r="P66" s="462"/>
      <c r="Q66" s="462"/>
      <c r="R66" s="462"/>
      <c r="S66" s="462"/>
      <c r="T66" s="462"/>
      <c r="U66" s="462"/>
      <c r="V66" s="462"/>
      <c r="W66" s="462"/>
      <c r="X66" s="462"/>
      <c r="Y66" s="462"/>
      <c r="Z66" s="462"/>
      <c r="AA66" s="462"/>
      <c r="AB66" s="462"/>
      <c r="AC66" s="462"/>
      <c r="AD66" s="462"/>
      <c r="AE66" s="462"/>
      <c r="AF66" s="462"/>
      <c r="AG66" s="462"/>
    </row>
    <row r="67" spans="2:33">
      <c r="B67" s="106"/>
      <c r="C67" s="462"/>
      <c r="D67" s="462"/>
      <c r="E67" s="462"/>
      <c r="F67" s="462"/>
      <c r="G67" s="462"/>
      <c r="H67" s="462"/>
      <c r="I67" s="462"/>
      <c r="J67" s="462"/>
      <c r="K67" s="462"/>
      <c r="L67" s="462"/>
      <c r="M67" s="462"/>
      <c r="N67" s="462"/>
      <c r="O67" s="462"/>
      <c r="P67" s="462"/>
      <c r="Q67" s="462"/>
      <c r="R67" s="462"/>
      <c r="S67" s="462"/>
      <c r="T67" s="462"/>
      <c r="U67" s="462"/>
      <c r="V67" s="462"/>
      <c r="W67" s="462"/>
      <c r="X67" s="462"/>
      <c r="Y67" s="462"/>
      <c r="Z67" s="462"/>
      <c r="AA67" s="462"/>
      <c r="AB67" s="462"/>
      <c r="AC67" s="462"/>
      <c r="AD67" s="462"/>
      <c r="AE67" s="462"/>
      <c r="AF67" s="462"/>
      <c r="AG67" s="462"/>
    </row>
    <row r="68" spans="2:33">
      <c r="B68" s="106"/>
      <c r="C68" s="462"/>
      <c r="D68" s="462"/>
      <c r="E68" s="462"/>
      <c r="F68" s="462"/>
      <c r="G68" s="462"/>
      <c r="H68" s="462"/>
      <c r="I68" s="462"/>
      <c r="J68" s="462"/>
      <c r="K68" s="462"/>
      <c r="L68" s="462"/>
      <c r="M68" s="462"/>
      <c r="N68" s="462"/>
      <c r="O68" s="462"/>
      <c r="P68" s="462"/>
      <c r="Q68" s="462"/>
      <c r="R68" s="462"/>
      <c r="S68" s="462"/>
      <c r="T68" s="462"/>
      <c r="U68" s="462"/>
      <c r="V68" s="462"/>
      <c r="W68" s="462"/>
      <c r="X68" s="462"/>
      <c r="Y68" s="462"/>
      <c r="Z68" s="462"/>
      <c r="AA68" s="462"/>
      <c r="AB68" s="462"/>
      <c r="AC68" s="462"/>
      <c r="AD68" s="462"/>
      <c r="AE68" s="462"/>
      <c r="AF68" s="462"/>
      <c r="AG68" s="462"/>
    </row>
    <row r="69" spans="2:33">
      <c r="B69" s="106"/>
      <c r="C69" s="462"/>
      <c r="D69" s="462"/>
      <c r="E69" s="462"/>
      <c r="F69" s="462"/>
      <c r="G69" s="462"/>
      <c r="H69" s="462"/>
      <c r="I69" s="462"/>
      <c r="J69" s="462"/>
      <c r="K69" s="462"/>
      <c r="L69" s="462"/>
      <c r="M69" s="462"/>
      <c r="N69" s="462"/>
      <c r="O69" s="462"/>
      <c r="P69" s="462"/>
      <c r="Q69" s="462"/>
      <c r="R69" s="462"/>
      <c r="S69" s="462"/>
      <c r="T69" s="462"/>
      <c r="U69" s="462"/>
      <c r="V69" s="462"/>
      <c r="W69" s="462"/>
      <c r="X69" s="462"/>
      <c r="Y69" s="462"/>
      <c r="Z69" s="462"/>
      <c r="AA69" s="462"/>
      <c r="AB69" s="462"/>
      <c r="AC69" s="462"/>
      <c r="AD69" s="462"/>
      <c r="AE69" s="462"/>
      <c r="AF69" s="462"/>
      <c r="AG69" s="462"/>
    </row>
    <row r="70" spans="2:33">
      <c r="B70" s="106"/>
      <c r="C70" s="462"/>
      <c r="D70" s="462"/>
      <c r="E70" s="462"/>
      <c r="F70" s="462"/>
      <c r="G70" s="462"/>
      <c r="H70" s="462"/>
      <c r="I70" s="462"/>
      <c r="J70" s="462"/>
      <c r="K70" s="462"/>
      <c r="L70" s="462"/>
      <c r="M70" s="462"/>
      <c r="N70" s="462"/>
      <c r="O70" s="462"/>
      <c r="P70" s="462"/>
      <c r="Q70" s="462"/>
      <c r="R70" s="462"/>
      <c r="S70" s="462"/>
      <c r="T70" s="462"/>
      <c r="U70" s="462"/>
      <c r="V70" s="462"/>
      <c r="W70" s="462"/>
      <c r="X70" s="462"/>
      <c r="Y70" s="462"/>
      <c r="Z70" s="462"/>
      <c r="AA70" s="462"/>
      <c r="AB70" s="462"/>
      <c r="AC70" s="462"/>
      <c r="AD70" s="462"/>
      <c r="AE70" s="462"/>
      <c r="AF70" s="462"/>
      <c r="AG70" s="462"/>
    </row>
    <row r="71" spans="2:33">
      <c r="B71" s="106"/>
      <c r="C71" s="462"/>
      <c r="D71" s="462"/>
      <c r="E71" s="462"/>
      <c r="F71" s="462"/>
      <c r="G71" s="462"/>
      <c r="H71" s="462"/>
      <c r="I71" s="462"/>
      <c r="J71" s="462"/>
      <c r="K71" s="462"/>
      <c r="L71" s="462"/>
      <c r="M71" s="462"/>
      <c r="N71" s="462"/>
      <c r="O71" s="462"/>
      <c r="P71" s="462"/>
      <c r="Q71" s="462"/>
      <c r="R71" s="462"/>
      <c r="S71" s="462"/>
      <c r="T71" s="462"/>
      <c r="U71" s="462"/>
      <c r="V71" s="462"/>
      <c r="W71" s="462"/>
      <c r="X71" s="462"/>
      <c r="Y71" s="462"/>
      <c r="Z71" s="462"/>
      <c r="AA71" s="462"/>
      <c r="AB71" s="462"/>
      <c r="AC71" s="462"/>
      <c r="AD71" s="462"/>
      <c r="AE71" s="462"/>
      <c r="AF71" s="462"/>
      <c r="AG71" s="462"/>
    </row>
  </sheetData>
  <sheetProtection sheet="1" selectLockedCells="1"/>
  <mergeCells count="67">
    <mergeCell ref="B29:J29"/>
    <mergeCell ref="R29:T29"/>
    <mergeCell ref="K29:Q29"/>
    <mergeCell ref="X13:AF13"/>
    <mergeCell ref="W11:AE11"/>
    <mergeCell ref="R19:AF20"/>
    <mergeCell ref="L19:P20"/>
    <mergeCell ref="L16:P17"/>
    <mergeCell ref="R16:AF17"/>
    <mergeCell ref="R23:AF24"/>
    <mergeCell ref="L23:P24"/>
    <mergeCell ref="F8:J9"/>
    <mergeCell ref="B1:D1"/>
    <mergeCell ref="C2:AF2"/>
    <mergeCell ref="M4:N4"/>
    <mergeCell ref="O4:T4"/>
    <mergeCell ref="U4:V4"/>
    <mergeCell ref="K7:N8"/>
    <mergeCell ref="K9:N10"/>
    <mergeCell ref="O8:Q9"/>
    <mergeCell ref="C8:E9"/>
    <mergeCell ref="R8:AG9"/>
    <mergeCell ref="C10:E10"/>
    <mergeCell ref="K30:Q30"/>
    <mergeCell ref="Q44:AF45"/>
    <mergeCell ref="L44:O45"/>
    <mergeCell ref="B30:J30"/>
    <mergeCell ref="B32:AG32"/>
    <mergeCell ref="B31:AG31"/>
    <mergeCell ref="B34:AG34"/>
    <mergeCell ref="B36:B51"/>
    <mergeCell ref="E37:Y37"/>
    <mergeCell ref="Q41:AF42"/>
    <mergeCell ref="L41:O42"/>
    <mergeCell ref="B53:AG53"/>
    <mergeCell ref="Q47:AF48"/>
    <mergeCell ref="L47:O48"/>
    <mergeCell ref="L50:O51"/>
    <mergeCell ref="C50:E50"/>
    <mergeCell ref="H49:I49"/>
    <mergeCell ref="F47:G47"/>
    <mergeCell ref="H47:J47"/>
    <mergeCell ref="W55:Z55"/>
    <mergeCell ref="AA54:AG54"/>
    <mergeCell ref="AA55:AG55"/>
    <mergeCell ref="J54:V54"/>
    <mergeCell ref="B54:E54"/>
    <mergeCell ref="B55:E55"/>
    <mergeCell ref="F54:I54"/>
    <mergeCell ref="F55:I55"/>
    <mergeCell ref="J55:V55"/>
    <mergeCell ref="C58:AG71"/>
    <mergeCell ref="P1:U1"/>
    <mergeCell ref="E1:O1"/>
    <mergeCell ref="C14:E14"/>
    <mergeCell ref="Q50:AE51"/>
    <mergeCell ref="AF50:AG51"/>
    <mergeCell ref="L26:P27"/>
    <mergeCell ref="R26:AE27"/>
    <mergeCell ref="AF26:AG27"/>
    <mergeCell ref="U30:X30"/>
    <mergeCell ref="U29:X29"/>
    <mergeCell ref="Y30:AG30"/>
    <mergeCell ref="Y29:AG29"/>
    <mergeCell ref="R30:T30"/>
    <mergeCell ref="X39:AF39"/>
    <mergeCell ref="W54:Z54"/>
  </mergeCells>
  <phoneticPr fontId="1"/>
  <pageMargins left="0.78740157480314965" right="0.55118110236220474" top="0.74803149606299213" bottom="0.43307086614173229" header="0.31496062992125984" footer="0.31496062992125984"/>
  <pageSetup paperSize="9" scale="96" fitToHeight="0" orientation="portrait" blackAndWhite="1" r:id="rId1"/>
  <rowBreaks count="1" manualBreakCount="1">
    <brk id="5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15</vt:i4>
      </vt:variant>
    </vt:vector>
  </HeadingPairs>
  <TitlesOfParts>
    <vt:vector size="27" baseType="lpstr">
      <vt:lpstr>基本項目</vt:lpstr>
      <vt:lpstr>選挙人情報</vt:lpstr>
      <vt:lpstr>１　入所・入院者からの請求依頼書（選管への提出不要）</vt:lpstr>
      <vt:lpstr>２　請求書</vt:lpstr>
      <vt:lpstr>３　請求書別紙</vt:lpstr>
      <vt:lpstr>４　代理投票通知書</vt:lpstr>
      <vt:lpstr>５　代理投票仮投票</vt:lpstr>
      <vt:lpstr>６送致書</vt:lpstr>
      <vt:lpstr>７　経費請求書</vt:lpstr>
      <vt:lpstr>８　経費請求書別紙</vt:lpstr>
      <vt:lpstr>集計表</vt:lpstr>
      <vt:lpstr>コード表</vt:lpstr>
      <vt:lpstr>'１　入所・入院者からの請求依頼書（選管への提出不要）'!Print_Area</vt:lpstr>
      <vt:lpstr>'２　請求書'!Print_Area</vt:lpstr>
      <vt:lpstr>'３　請求書別紙'!Print_Area</vt:lpstr>
      <vt:lpstr>'４　代理投票通知書'!Print_Area</vt:lpstr>
      <vt:lpstr>'５　代理投票仮投票'!Print_Area</vt:lpstr>
      <vt:lpstr>'６送致書'!Print_Area</vt:lpstr>
      <vt:lpstr>'７　経費請求書'!Print_Area</vt:lpstr>
      <vt:lpstr>'８　経費請求書別紙'!Print_Area</vt:lpstr>
      <vt:lpstr>コード表!Print_Area</vt:lpstr>
      <vt:lpstr>基本項目!Print_Area</vt:lpstr>
      <vt:lpstr>集計表!Print_Area</vt:lpstr>
      <vt:lpstr>選挙人情報!Print_Area</vt:lpstr>
      <vt:lpstr>'３　請求書別紙'!Print_Titles</vt:lpstr>
      <vt:lpstr>'８　経費請求書別紙'!Print_Titles</vt:lpstr>
      <vt:lpstr>選挙人情報!Print_Titles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河原隆</dc:creator>
  <cp:lastModifiedBy>Windows ユーザー</cp:lastModifiedBy>
  <cp:lastPrinted>2025-06-20T05:57:41Z</cp:lastPrinted>
  <dcterms:created xsi:type="dcterms:W3CDTF">2024-03-28T03:48:00Z</dcterms:created>
  <dcterms:modified xsi:type="dcterms:W3CDTF">2025-06-23T02:04:25Z</dcterms:modified>
</cp:coreProperties>
</file>