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momo.pref.okayama.jp\統合共有\0812_選挙管理委員会事務局\３知事選\R06県知事選挙\14_HP\02_ＨＰ掲載資料\99_20240913_不在者投票事務に関する様式【選】\"/>
    </mc:Choice>
  </mc:AlternateContent>
  <bookViews>
    <workbookView xWindow="0" yWindow="0" windowWidth="24000" windowHeight="9210" tabRatio="881"/>
  </bookViews>
  <sheets>
    <sheet name="基本項目" sheetId="1" r:id="rId1"/>
    <sheet name="選挙人情報" sheetId="2" r:id="rId2"/>
    <sheet name="１　入所・入院者からの請求依頼書（選管への提出不要）" sheetId="4" r:id="rId3"/>
    <sheet name="２　請求書" sheetId="5" r:id="rId4"/>
    <sheet name="３　請求書別紙" sheetId="6" r:id="rId5"/>
    <sheet name="４　代理投票通知書" sheetId="7" r:id="rId6"/>
    <sheet name="５　代理投票仮投票" sheetId="10" r:id="rId7"/>
    <sheet name="６送致書" sheetId="8" r:id="rId8"/>
    <sheet name="７　経費請求書" sheetId="11" r:id="rId9"/>
    <sheet name="８　経費請求書別紙" sheetId="12" r:id="rId10"/>
    <sheet name="集計表" sheetId="13" r:id="rId11"/>
    <sheet name="コード表" sheetId="3" state="hidden" r:id="rId12"/>
  </sheets>
  <definedNames>
    <definedName name="_xlnm._FilterDatabase" localSheetId="1" hidden="1">選挙人情報!$A$1:$AE$161</definedName>
    <definedName name="_xlnm.Print_Area" localSheetId="2">'１　入所・入院者からの請求依頼書（選管への提出不要）'!$A$1:$J$19</definedName>
    <definedName name="_xlnm.Print_Area" localSheetId="3">'２　請求書'!$A$4:$AC$34</definedName>
    <definedName name="_xlnm.Print_Area" localSheetId="4">'３　請求書別紙'!$C$1:$H$107</definedName>
    <definedName name="_xlnm.Print_Area" localSheetId="5">'４　代理投票通知書'!$A$3:$AE$25</definedName>
    <definedName name="_xlnm.Print_Area" localSheetId="6">'５　代理投票仮投票'!$A$1:$I$17</definedName>
    <definedName name="_xlnm.Print_Area" localSheetId="7">'６送致書'!$A$4:$AD$49</definedName>
    <definedName name="_xlnm.Print_Area" localSheetId="8">'７　経費請求書'!$A$2:$AH$72</definedName>
    <definedName name="_xlnm.Print_Area" localSheetId="9">'８　経費請求書別紙'!$E$1:$I$165</definedName>
    <definedName name="_xlnm.Print_Area" localSheetId="11">コード表!$A$1:$T$32</definedName>
    <definedName name="_xlnm.Print_Area" localSheetId="0">基本項目!$A$1:$M$37</definedName>
    <definedName name="_xlnm.Print_Area" localSheetId="10">集計表!$A$1:$AG$49</definedName>
    <definedName name="_xlnm.Print_Titles" localSheetId="4">'３　請求書別紙'!$1:$5</definedName>
    <definedName name="_xlnm.Print_Titles" localSheetId="9">'８　経費請求書別紙'!$1:$5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 i="1" l="1"/>
  <c r="U3" i="7" l="1"/>
  <c r="AF31" i="5" l="1"/>
  <c r="C7" i="11" l="1"/>
  <c r="R30" i="5" l="1"/>
  <c r="R32" i="5"/>
  <c r="A27" i="5" l="1"/>
  <c r="F69" i="6" l="1"/>
  <c r="G69" i="6"/>
  <c r="H69" i="6"/>
  <c r="F127" i="12"/>
  <c r="G127" i="12"/>
  <c r="H127" i="12"/>
  <c r="F128" i="12"/>
  <c r="G128" i="12"/>
  <c r="H128" i="12"/>
  <c r="F129" i="12"/>
  <c r="G129" i="12"/>
  <c r="H129" i="12"/>
  <c r="F130" i="12"/>
  <c r="G130" i="12"/>
  <c r="H130" i="12"/>
  <c r="F131" i="12"/>
  <c r="G131" i="12"/>
  <c r="H131" i="12"/>
  <c r="F132" i="12"/>
  <c r="G132" i="12"/>
  <c r="H132" i="12"/>
  <c r="F133" i="12"/>
  <c r="G133" i="12"/>
  <c r="H133" i="12"/>
  <c r="F134" i="12"/>
  <c r="G134" i="12"/>
  <c r="H134" i="12"/>
  <c r="F135" i="12"/>
  <c r="G135" i="12"/>
  <c r="H135" i="12"/>
  <c r="F136" i="12"/>
  <c r="G136" i="12"/>
  <c r="H136" i="12"/>
  <c r="F137" i="12"/>
  <c r="G137" i="12"/>
  <c r="H137" i="12"/>
  <c r="F138" i="12"/>
  <c r="G138" i="12"/>
  <c r="H138" i="12"/>
  <c r="F139" i="12"/>
  <c r="G139" i="12"/>
  <c r="H139" i="12"/>
  <c r="F140" i="12"/>
  <c r="G140" i="12"/>
  <c r="H140" i="12"/>
  <c r="F141" i="12"/>
  <c r="G141" i="12"/>
  <c r="H141" i="12"/>
  <c r="F142" i="12"/>
  <c r="G142" i="12"/>
  <c r="H142" i="12"/>
  <c r="F143" i="12"/>
  <c r="G143" i="12"/>
  <c r="H143" i="12"/>
  <c r="F144" i="12"/>
  <c r="G144" i="12"/>
  <c r="H144" i="12"/>
  <c r="F145" i="12"/>
  <c r="G145" i="12"/>
  <c r="H145" i="12"/>
  <c r="F146" i="12"/>
  <c r="G146" i="12"/>
  <c r="H146" i="12"/>
  <c r="F147" i="12"/>
  <c r="G147" i="12"/>
  <c r="H147" i="12"/>
  <c r="F148" i="12"/>
  <c r="G148" i="12"/>
  <c r="H148" i="12"/>
  <c r="F149" i="12"/>
  <c r="G149" i="12"/>
  <c r="H149" i="12"/>
  <c r="F150" i="12"/>
  <c r="G150" i="12"/>
  <c r="H150" i="12"/>
  <c r="F151" i="12"/>
  <c r="G151" i="12"/>
  <c r="H151" i="12"/>
  <c r="F152" i="12"/>
  <c r="G152" i="12"/>
  <c r="H152" i="12"/>
  <c r="F153" i="12"/>
  <c r="G153" i="12"/>
  <c r="H153" i="12"/>
  <c r="F154" i="12"/>
  <c r="G154" i="12"/>
  <c r="H154" i="12"/>
  <c r="F155" i="12"/>
  <c r="G155" i="12"/>
  <c r="H155" i="12"/>
  <c r="F156" i="12"/>
  <c r="G156" i="12"/>
  <c r="H156" i="12"/>
  <c r="F157" i="12"/>
  <c r="G157" i="12"/>
  <c r="H157" i="12"/>
  <c r="F158" i="12"/>
  <c r="G158" i="12"/>
  <c r="H158" i="12"/>
  <c r="F159" i="12"/>
  <c r="G159" i="12"/>
  <c r="H159" i="12"/>
  <c r="F160" i="12"/>
  <c r="G160" i="12"/>
  <c r="H160" i="12"/>
  <c r="F161" i="12"/>
  <c r="G161" i="12"/>
  <c r="H161" i="12"/>
  <c r="F162" i="12"/>
  <c r="G162" i="12"/>
  <c r="H162" i="12"/>
  <c r="F163" i="12"/>
  <c r="G163" i="12"/>
  <c r="H163" i="12"/>
  <c r="F164" i="12"/>
  <c r="G164" i="12"/>
  <c r="H164" i="12"/>
  <c r="F165" i="12"/>
  <c r="G165" i="12"/>
  <c r="H165" i="12"/>
  <c r="F43" i="12"/>
  <c r="H43" i="12"/>
  <c r="F44" i="12"/>
  <c r="H44" i="12"/>
  <c r="F45" i="12"/>
  <c r="H45" i="12"/>
  <c r="F46" i="12"/>
  <c r="H46" i="12"/>
  <c r="F47" i="12"/>
  <c r="H47" i="12"/>
  <c r="F48" i="12"/>
  <c r="H48" i="12"/>
  <c r="F49" i="12"/>
  <c r="H49" i="12"/>
  <c r="F50" i="12"/>
  <c r="H50" i="12"/>
  <c r="F51" i="12"/>
  <c r="H51" i="12"/>
  <c r="F52" i="12"/>
  <c r="H52" i="12"/>
  <c r="F53" i="12"/>
  <c r="H53" i="12"/>
  <c r="F54" i="12"/>
  <c r="H54" i="12"/>
  <c r="F55" i="12"/>
  <c r="H55" i="12"/>
  <c r="F56" i="12"/>
  <c r="H56" i="12"/>
  <c r="F57" i="12"/>
  <c r="H57" i="12"/>
  <c r="F58" i="12"/>
  <c r="H58" i="12"/>
  <c r="F59" i="12"/>
  <c r="H59" i="12"/>
  <c r="F60" i="12"/>
  <c r="H60" i="12"/>
  <c r="F61" i="12"/>
  <c r="H61" i="12"/>
  <c r="F62" i="12"/>
  <c r="H62" i="12"/>
  <c r="F63" i="12"/>
  <c r="H63" i="12"/>
  <c r="F64" i="12"/>
  <c r="H64" i="12"/>
  <c r="F65" i="12"/>
  <c r="H65" i="12"/>
  <c r="F66" i="12"/>
  <c r="H66" i="12"/>
  <c r="F67" i="12"/>
  <c r="H67" i="12"/>
  <c r="F68" i="12"/>
  <c r="H68" i="12"/>
  <c r="F69" i="12"/>
  <c r="H69" i="12"/>
  <c r="F70" i="12"/>
  <c r="H70" i="12"/>
  <c r="F71" i="12"/>
  <c r="H71" i="12"/>
  <c r="F72" i="12"/>
  <c r="H72" i="12"/>
  <c r="F73" i="12"/>
  <c r="G73" i="12"/>
  <c r="H73" i="12"/>
  <c r="F74" i="12"/>
  <c r="G74" i="12"/>
  <c r="H74" i="12"/>
  <c r="F75" i="12"/>
  <c r="G75" i="12"/>
  <c r="H75" i="12"/>
  <c r="F76" i="12"/>
  <c r="G76" i="12"/>
  <c r="H76" i="12"/>
  <c r="F77" i="12"/>
  <c r="G77" i="12"/>
  <c r="H77" i="12"/>
  <c r="F78" i="12"/>
  <c r="G78" i="12"/>
  <c r="H78" i="12"/>
  <c r="F79" i="12"/>
  <c r="G79" i="12"/>
  <c r="H79" i="12"/>
  <c r="F80" i="12"/>
  <c r="G80" i="12"/>
  <c r="H80" i="12"/>
  <c r="F81" i="12"/>
  <c r="G81" i="12"/>
  <c r="H81" i="12"/>
  <c r="F82" i="12"/>
  <c r="G82" i="12"/>
  <c r="H82" i="12"/>
  <c r="F83" i="12"/>
  <c r="G83" i="12"/>
  <c r="H83" i="12"/>
  <c r="F84" i="12"/>
  <c r="G84" i="12"/>
  <c r="H84" i="12"/>
  <c r="F85" i="12"/>
  <c r="G85" i="12"/>
  <c r="H85" i="12"/>
  <c r="F86" i="12"/>
  <c r="G86" i="12"/>
  <c r="H86" i="12"/>
  <c r="F87" i="12"/>
  <c r="G87" i="12"/>
  <c r="H87" i="12"/>
  <c r="F88" i="12"/>
  <c r="G88" i="12"/>
  <c r="H88" i="12"/>
  <c r="F89" i="12"/>
  <c r="G89" i="12"/>
  <c r="H89" i="12"/>
  <c r="F90" i="12"/>
  <c r="G90" i="12"/>
  <c r="H90" i="12"/>
  <c r="F91" i="12"/>
  <c r="G91" i="12"/>
  <c r="H91" i="12"/>
  <c r="F92" i="12"/>
  <c r="G92" i="12"/>
  <c r="H92" i="12"/>
  <c r="F93" i="12"/>
  <c r="G93" i="12"/>
  <c r="H93" i="12"/>
  <c r="F94" i="12"/>
  <c r="G94" i="12"/>
  <c r="H94" i="12"/>
  <c r="F95" i="12"/>
  <c r="G95" i="12"/>
  <c r="H95" i="12"/>
  <c r="F96" i="12"/>
  <c r="G96" i="12"/>
  <c r="H96" i="12"/>
  <c r="F97" i="12"/>
  <c r="G97" i="12"/>
  <c r="H97" i="12"/>
  <c r="F98" i="12"/>
  <c r="G98" i="12"/>
  <c r="H98" i="12"/>
  <c r="F99" i="12"/>
  <c r="G99" i="12"/>
  <c r="H99" i="12"/>
  <c r="F100" i="12"/>
  <c r="G100" i="12"/>
  <c r="H100" i="12"/>
  <c r="F101" i="12"/>
  <c r="G101" i="12"/>
  <c r="H101" i="12"/>
  <c r="F102" i="12"/>
  <c r="G102" i="12"/>
  <c r="H102" i="12"/>
  <c r="F103" i="12"/>
  <c r="G103" i="12"/>
  <c r="H103" i="12"/>
  <c r="F104" i="12"/>
  <c r="G104" i="12"/>
  <c r="H104" i="12"/>
  <c r="F105" i="12"/>
  <c r="G105" i="12"/>
  <c r="H105" i="12"/>
  <c r="F106" i="12"/>
  <c r="G106" i="12"/>
  <c r="H106" i="12"/>
  <c r="F107" i="12"/>
  <c r="G107" i="12"/>
  <c r="H107" i="12"/>
  <c r="F108" i="12"/>
  <c r="G108" i="12"/>
  <c r="H108" i="12"/>
  <c r="F109" i="12"/>
  <c r="G109" i="12"/>
  <c r="H109" i="12"/>
  <c r="F110" i="12"/>
  <c r="G110" i="12"/>
  <c r="H110" i="12"/>
  <c r="F111" i="12"/>
  <c r="G111" i="12"/>
  <c r="H111" i="12"/>
  <c r="F112" i="12"/>
  <c r="G112" i="12"/>
  <c r="H112" i="12"/>
  <c r="F113" i="12"/>
  <c r="G113" i="12"/>
  <c r="H113" i="12"/>
  <c r="F114" i="12"/>
  <c r="G114" i="12"/>
  <c r="H114" i="12"/>
  <c r="F115" i="12"/>
  <c r="G115" i="12"/>
  <c r="H115" i="12"/>
  <c r="F116" i="12"/>
  <c r="G116" i="12"/>
  <c r="H116" i="12"/>
  <c r="F117" i="12"/>
  <c r="G117" i="12"/>
  <c r="H117" i="12"/>
  <c r="F118" i="12"/>
  <c r="G118" i="12"/>
  <c r="H118" i="12"/>
  <c r="F119" i="12"/>
  <c r="G119" i="12"/>
  <c r="H119" i="12"/>
  <c r="F120" i="12"/>
  <c r="G120" i="12"/>
  <c r="H120" i="12"/>
  <c r="F121" i="12"/>
  <c r="G121" i="12"/>
  <c r="H121" i="12"/>
  <c r="F122" i="12"/>
  <c r="G122" i="12"/>
  <c r="H122" i="12"/>
  <c r="F123" i="12"/>
  <c r="G123" i="12"/>
  <c r="H123" i="12"/>
  <c r="F124" i="12"/>
  <c r="G124" i="12"/>
  <c r="H124" i="12"/>
  <c r="F125" i="12"/>
  <c r="G125" i="12"/>
  <c r="H125" i="12"/>
  <c r="F126" i="12"/>
  <c r="G126" i="12"/>
  <c r="H126" i="12"/>
  <c r="F36" i="12"/>
  <c r="H36" i="12"/>
  <c r="F37" i="12"/>
  <c r="H37" i="12"/>
  <c r="F38" i="12"/>
  <c r="H38" i="12"/>
  <c r="F39" i="12"/>
  <c r="H39" i="12"/>
  <c r="F40" i="12"/>
  <c r="H40" i="12"/>
  <c r="F41" i="12"/>
  <c r="H41" i="12"/>
  <c r="F42" i="12"/>
  <c r="H42" i="12"/>
  <c r="U31" i="2"/>
  <c r="U32" i="2"/>
  <c r="U33" i="2"/>
  <c r="U34" i="2"/>
  <c r="U35" i="2"/>
  <c r="U36" i="2"/>
  <c r="U37" i="2"/>
  <c r="U38" i="2"/>
  <c r="U39" i="2"/>
  <c r="U40" i="2"/>
  <c r="U41" i="2"/>
  <c r="U42" i="2"/>
  <c r="U2" i="2"/>
  <c r="U3" i="2"/>
  <c r="V3" i="2" s="1"/>
  <c r="U4" i="2"/>
  <c r="U5" i="2"/>
  <c r="U6" i="2"/>
  <c r="U7" i="2"/>
  <c r="U8" i="2"/>
  <c r="U9" i="2"/>
  <c r="U10" i="2"/>
  <c r="U11" i="2"/>
  <c r="U12" i="2"/>
  <c r="U13" i="2"/>
  <c r="U14" i="2"/>
  <c r="U15" i="2"/>
  <c r="U16" i="2"/>
  <c r="U17" i="2"/>
  <c r="U18" i="2"/>
  <c r="U19" i="2"/>
  <c r="U20" i="2"/>
  <c r="U21" i="2"/>
  <c r="U22" i="2"/>
  <c r="U23" i="2"/>
  <c r="U24" i="2"/>
  <c r="U25" i="2"/>
  <c r="U26" i="2"/>
  <c r="U27" i="2"/>
  <c r="U28" i="2"/>
  <c r="U29" i="2"/>
  <c r="U30"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V73" i="2" s="1"/>
  <c r="U74" i="2"/>
  <c r="V74" i="2" s="1"/>
  <c r="U75" i="2"/>
  <c r="V75" i="2" s="1"/>
  <c r="U76" i="2"/>
  <c r="V76" i="2" s="1"/>
  <c r="U77" i="2"/>
  <c r="V77" i="2" s="1"/>
  <c r="U78" i="2"/>
  <c r="V78" i="2" s="1"/>
  <c r="U79" i="2"/>
  <c r="V79" i="2" s="1"/>
  <c r="U80" i="2"/>
  <c r="V80" i="2" s="1"/>
  <c r="U81" i="2"/>
  <c r="V81" i="2" s="1"/>
  <c r="U82" i="2"/>
  <c r="V82" i="2" s="1"/>
  <c r="U83" i="2"/>
  <c r="V83" i="2" s="1"/>
  <c r="U84" i="2"/>
  <c r="V84" i="2" s="1"/>
  <c r="U85" i="2"/>
  <c r="V85" i="2" s="1"/>
  <c r="U86" i="2"/>
  <c r="V86" i="2" s="1"/>
  <c r="U87" i="2"/>
  <c r="V87" i="2" s="1"/>
  <c r="U88" i="2"/>
  <c r="V88" i="2" s="1"/>
  <c r="U89" i="2"/>
  <c r="V89" i="2" s="1"/>
  <c r="U90" i="2"/>
  <c r="V90" i="2" s="1"/>
  <c r="U91" i="2"/>
  <c r="V91" i="2" s="1"/>
  <c r="U92" i="2"/>
  <c r="V92" i="2" s="1"/>
  <c r="U93" i="2"/>
  <c r="V93" i="2" s="1"/>
  <c r="U94" i="2"/>
  <c r="V94" i="2" s="1"/>
  <c r="U95" i="2"/>
  <c r="V95" i="2" s="1"/>
  <c r="U96" i="2"/>
  <c r="V96" i="2" s="1"/>
  <c r="U97" i="2"/>
  <c r="V97" i="2" s="1"/>
  <c r="U98" i="2"/>
  <c r="V98" i="2" s="1"/>
  <c r="U99" i="2"/>
  <c r="V99" i="2" s="1"/>
  <c r="U100" i="2"/>
  <c r="V100" i="2" s="1"/>
  <c r="U101" i="2"/>
  <c r="V101" i="2" s="1"/>
  <c r="U102" i="2"/>
  <c r="V102" i="2" s="1"/>
  <c r="U103" i="2"/>
  <c r="V103" i="2" s="1"/>
  <c r="U104" i="2"/>
  <c r="V104" i="2" s="1"/>
  <c r="U105" i="2"/>
  <c r="V105" i="2" s="1"/>
  <c r="U106" i="2"/>
  <c r="V106" i="2" s="1"/>
  <c r="U107" i="2"/>
  <c r="V107" i="2" s="1"/>
  <c r="U108" i="2"/>
  <c r="V108" i="2" s="1"/>
  <c r="U109" i="2"/>
  <c r="V109" i="2" s="1"/>
  <c r="U110" i="2"/>
  <c r="V110" i="2" s="1"/>
  <c r="U111" i="2"/>
  <c r="V111" i="2" s="1"/>
  <c r="U112" i="2"/>
  <c r="V112" i="2" s="1"/>
  <c r="U113" i="2"/>
  <c r="V113" i="2" s="1"/>
  <c r="U114" i="2"/>
  <c r="V114" i="2" s="1"/>
  <c r="U115" i="2"/>
  <c r="V115" i="2" s="1"/>
  <c r="U116" i="2"/>
  <c r="V116" i="2" s="1"/>
  <c r="U117" i="2"/>
  <c r="V117" i="2" s="1"/>
  <c r="U118" i="2"/>
  <c r="V118" i="2" s="1"/>
  <c r="U119" i="2"/>
  <c r="V119" i="2" s="1"/>
  <c r="U120" i="2"/>
  <c r="V120" i="2" s="1"/>
  <c r="U121" i="2"/>
  <c r="V121" i="2" s="1"/>
  <c r="U122" i="2"/>
  <c r="V122" i="2" s="1"/>
  <c r="U123" i="2"/>
  <c r="V123" i="2" s="1"/>
  <c r="U124" i="2"/>
  <c r="V124" i="2" s="1"/>
  <c r="U125" i="2"/>
  <c r="V125" i="2" s="1"/>
  <c r="U126" i="2"/>
  <c r="V126" i="2" s="1"/>
  <c r="U127" i="2"/>
  <c r="V127" i="2" s="1"/>
  <c r="U128" i="2"/>
  <c r="V128" i="2" s="1"/>
  <c r="U129" i="2"/>
  <c r="V129" i="2" s="1"/>
  <c r="U130" i="2"/>
  <c r="V130" i="2" s="1"/>
  <c r="U131" i="2"/>
  <c r="V131" i="2" s="1"/>
  <c r="U132" i="2"/>
  <c r="V132" i="2" s="1"/>
  <c r="U133" i="2"/>
  <c r="V133" i="2" s="1"/>
  <c r="U134" i="2"/>
  <c r="V134" i="2" s="1"/>
  <c r="U135" i="2"/>
  <c r="V135" i="2" s="1"/>
  <c r="U136" i="2"/>
  <c r="V136" i="2" s="1"/>
  <c r="U137" i="2"/>
  <c r="V137" i="2" s="1"/>
  <c r="U138" i="2"/>
  <c r="V138" i="2" s="1"/>
  <c r="U139" i="2"/>
  <c r="V139" i="2" s="1"/>
  <c r="U140" i="2"/>
  <c r="V140" i="2" s="1"/>
  <c r="U141" i="2"/>
  <c r="V141" i="2" s="1"/>
  <c r="U142" i="2"/>
  <c r="V142" i="2" s="1"/>
  <c r="U143" i="2"/>
  <c r="V143" i="2" s="1"/>
  <c r="U144" i="2"/>
  <c r="V144" i="2" s="1"/>
  <c r="U145" i="2"/>
  <c r="V145" i="2" s="1"/>
  <c r="U146" i="2"/>
  <c r="V146" i="2" s="1"/>
  <c r="U147" i="2"/>
  <c r="V147" i="2" s="1"/>
  <c r="U148" i="2"/>
  <c r="V148" i="2" s="1"/>
  <c r="U149" i="2"/>
  <c r="V149" i="2" s="1"/>
  <c r="U150" i="2"/>
  <c r="V150" i="2" s="1"/>
  <c r="U151" i="2"/>
  <c r="V151" i="2" s="1"/>
  <c r="U152" i="2"/>
  <c r="V152" i="2" s="1"/>
  <c r="U153" i="2"/>
  <c r="V153" i="2" s="1"/>
  <c r="U154" i="2"/>
  <c r="V154" i="2" s="1"/>
  <c r="U155" i="2"/>
  <c r="V155" i="2" s="1"/>
  <c r="U156" i="2"/>
  <c r="V156" i="2" s="1"/>
  <c r="U157" i="2"/>
  <c r="V157" i="2" s="1"/>
  <c r="U158" i="2"/>
  <c r="V158" i="2" s="1"/>
  <c r="U159" i="2"/>
  <c r="V159" i="2" s="1"/>
  <c r="U160" i="2"/>
  <c r="V160" i="2" s="1"/>
  <c r="U161" i="2"/>
  <c r="V161" i="2" s="1"/>
  <c r="G55" i="6"/>
  <c r="H55" i="6"/>
  <c r="H105" i="6"/>
  <c r="G105" i="6"/>
  <c r="F105" i="6"/>
  <c r="E105" i="6"/>
  <c r="D105" i="6"/>
  <c r="H104" i="6"/>
  <c r="G104" i="6"/>
  <c r="F104" i="6"/>
  <c r="E104" i="6"/>
  <c r="D104" i="6"/>
  <c r="H103" i="6"/>
  <c r="G103" i="6"/>
  <c r="F103" i="6"/>
  <c r="E103" i="6"/>
  <c r="D103" i="6"/>
  <c r="H102" i="6"/>
  <c r="G102" i="6"/>
  <c r="F102" i="6"/>
  <c r="E102" i="6"/>
  <c r="D102" i="6"/>
  <c r="H101" i="6"/>
  <c r="G101" i="6"/>
  <c r="F101" i="6"/>
  <c r="E101" i="6"/>
  <c r="D101" i="6"/>
  <c r="H100" i="6"/>
  <c r="G100" i="6"/>
  <c r="F100" i="6"/>
  <c r="E100" i="6"/>
  <c r="D100" i="6"/>
  <c r="H99" i="6"/>
  <c r="G99" i="6"/>
  <c r="F99" i="6"/>
  <c r="E99" i="6"/>
  <c r="D99" i="6"/>
  <c r="H98" i="6"/>
  <c r="G98" i="6"/>
  <c r="F98" i="6"/>
  <c r="E98" i="6"/>
  <c r="D98" i="6"/>
  <c r="H97" i="6"/>
  <c r="G97" i="6"/>
  <c r="F97" i="6"/>
  <c r="E97" i="6"/>
  <c r="D97" i="6"/>
  <c r="H96" i="6"/>
  <c r="G96" i="6"/>
  <c r="F96" i="6"/>
  <c r="E96" i="6"/>
  <c r="D96" i="6"/>
  <c r="H95" i="6"/>
  <c r="G95" i="6"/>
  <c r="F95" i="6"/>
  <c r="E95" i="6"/>
  <c r="D95" i="6"/>
  <c r="H94" i="6"/>
  <c r="G94" i="6"/>
  <c r="F94" i="6"/>
  <c r="E94" i="6"/>
  <c r="D94" i="6"/>
  <c r="H93" i="6"/>
  <c r="G93" i="6"/>
  <c r="F93" i="6"/>
  <c r="E93" i="6"/>
  <c r="D93" i="6"/>
  <c r="H92" i="6"/>
  <c r="G92" i="6"/>
  <c r="F92" i="6"/>
  <c r="E92" i="6"/>
  <c r="D92" i="6"/>
  <c r="H91" i="6"/>
  <c r="G91" i="6"/>
  <c r="F91" i="6"/>
  <c r="E91" i="6"/>
  <c r="D91" i="6"/>
  <c r="H90" i="6"/>
  <c r="G90" i="6"/>
  <c r="F90" i="6"/>
  <c r="E90" i="6"/>
  <c r="D90" i="6"/>
  <c r="H89" i="6"/>
  <c r="G89" i="6"/>
  <c r="F89" i="6"/>
  <c r="E89" i="6"/>
  <c r="D89" i="6"/>
  <c r="H88" i="6"/>
  <c r="G88" i="6"/>
  <c r="F88" i="6"/>
  <c r="E88" i="6"/>
  <c r="D88" i="6"/>
  <c r="H87" i="6"/>
  <c r="G87" i="6"/>
  <c r="F87" i="6"/>
  <c r="E87" i="6"/>
  <c r="D87" i="6"/>
  <c r="H86" i="6"/>
  <c r="G86" i="6"/>
  <c r="F86" i="6"/>
  <c r="E86" i="6"/>
  <c r="D86" i="6"/>
  <c r="H85" i="6"/>
  <c r="G85" i="6"/>
  <c r="F85" i="6"/>
  <c r="E85" i="6"/>
  <c r="D85" i="6"/>
  <c r="H84" i="6"/>
  <c r="G84" i="6"/>
  <c r="F84" i="6"/>
  <c r="E84" i="6"/>
  <c r="D84" i="6"/>
  <c r="H83" i="6"/>
  <c r="G83" i="6"/>
  <c r="F83" i="6"/>
  <c r="E83" i="6"/>
  <c r="D83" i="6"/>
  <c r="H82" i="6"/>
  <c r="G82" i="6"/>
  <c r="F82" i="6"/>
  <c r="E82" i="6"/>
  <c r="D82" i="6"/>
  <c r="H81" i="6"/>
  <c r="G81" i="6"/>
  <c r="F81" i="6"/>
  <c r="E81" i="6"/>
  <c r="D81" i="6"/>
  <c r="H80" i="6"/>
  <c r="G80" i="6"/>
  <c r="F80" i="6"/>
  <c r="E80" i="6"/>
  <c r="D80" i="6"/>
  <c r="H79" i="6"/>
  <c r="G79" i="6"/>
  <c r="F79" i="6"/>
  <c r="E79" i="6"/>
  <c r="D79" i="6"/>
  <c r="H78" i="6"/>
  <c r="G78" i="6"/>
  <c r="F78" i="6"/>
  <c r="E78" i="6"/>
  <c r="D78" i="6"/>
  <c r="H77" i="6"/>
  <c r="G77" i="6"/>
  <c r="F77" i="6"/>
  <c r="E77" i="6"/>
  <c r="D77" i="6"/>
  <c r="H76" i="6"/>
  <c r="G76" i="6"/>
  <c r="F76" i="6"/>
  <c r="E76" i="6"/>
  <c r="D76" i="6"/>
  <c r="H75" i="6"/>
  <c r="G75" i="6"/>
  <c r="F75" i="6"/>
  <c r="E75" i="6"/>
  <c r="D75" i="6"/>
  <c r="H74" i="6"/>
  <c r="G74" i="6"/>
  <c r="F74" i="6"/>
  <c r="E74" i="6"/>
  <c r="D74" i="6"/>
  <c r="H73" i="6"/>
  <c r="G73" i="6"/>
  <c r="F73" i="6"/>
  <c r="E73" i="6"/>
  <c r="D73" i="6"/>
  <c r="H72" i="6"/>
  <c r="G72" i="6"/>
  <c r="F72" i="6"/>
  <c r="E72" i="6"/>
  <c r="D72" i="6"/>
  <c r="H71" i="6"/>
  <c r="G71" i="6"/>
  <c r="F71" i="6"/>
  <c r="E71" i="6"/>
  <c r="D71" i="6"/>
  <c r="H70" i="6"/>
  <c r="G70" i="6"/>
  <c r="F70" i="6"/>
  <c r="E70" i="6"/>
  <c r="D70" i="6"/>
  <c r="H68" i="6"/>
  <c r="G68" i="6"/>
  <c r="F68" i="6"/>
  <c r="H67" i="6"/>
  <c r="G67" i="6"/>
  <c r="F67" i="6"/>
  <c r="H66" i="6"/>
  <c r="G66" i="6"/>
  <c r="F66" i="6"/>
  <c r="H65" i="6"/>
  <c r="G65" i="6"/>
  <c r="F65" i="6"/>
  <c r="H64" i="6"/>
  <c r="G64" i="6"/>
  <c r="F64" i="6"/>
  <c r="H63" i="6"/>
  <c r="G63" i="6"/>
  <c r="F63" i="6"/>
  <c r="H62" i="6"/>
  <c r="G62" i="6"/>
  <c r="F62" i="6"/>
  <c r="H61" i="6"/>
  <c r="G61" i="6"/>
  <c r="F61" i="6"/>
  <c r="H60" i="6"/>
  <c r="G60" i="6"/>
  <c r="F60" i="6"/>
  <c r="H59" i="6"/>
  <c r="G59" i="6"/>
  <c r="F59" i="6"/>
  <c r="H58" i="6"/>
  <c r="G58" i="6"/>
  <c r="F58" i="6"/>
  <c r="H57" i="6"/>
  <c r="G57" i="6"/>
  <c r="F57" i="6"/>
  <c r="H56" i="6"/>
  <c r="G56" i="6"/>
  <c r="F56" i="6"/>
  <c r="F55" i="6"/>
  <c r="H54" i="6"/>
  <c r="G54" i="6"/>
  <c r="F54" i="6"/>
  <c r="H53" i="6"/>
  <c r="G53" i="6"/>
  <c r="F53" i="6"/>
  <c r="H52" i="6"/>
  <c r="G52" i="6"/>
  <c r="F52" i="6"/>
  <c r="H51" i="6"/>
  <c r="G51" i="6"/>
  <c r="F51" i="6"/>
  <c r="H50" i="6"/>
  <c r="G50" i="6"/>
  <c r="F50" i="6"/>
  <c r="H49" i="6"/>
  <c r="G49" i="6"/>
  <c r="F49" i="6"/>
  <c r="H48" i="6"/>
  <c r="G48" i="6"/>
  <c r="F48" i="6"/>
  <c r="H47" i="6"/>
  <c r="G47" i="6"/>
  <c r="F47" i="6"/>
  <c r="H46" i="6"/>
  <c r="G46" i="6"/>
  <c r="F46" i="6"/>
  <c r="H45" i="6"/>
  <c r="G45" i="6"/>
  <c r="F45" i="6"/>
  <c r="H44" i="6"/>
  <c r="G44" i="6"/>
  <c r="F44" i="6"/>
  <c r="H43" i="6"/>
  <c r="G43" i="6"/>
  <c r="F43" i="6"/>
  <c r="H42" i="6"/>
  <c r="G42" i="6"/>
  <c r="F42" i="6"/>
  <c r="H41" i="6"/>
  <c r="G41" i="6"/>
  <c r="F41" i="6"/>
  <c r="H40" i="6"/>
  <c r="G40" i="6"/>
  <c r="F40" i="6"/>
  <c r="H39" i="6"/>
  <c r="G39" i="6"/>
  <c r="F39" i="6"/>
  <c r="H38" i="6"/>
  <c r="G38" i="6"/>
  <c r="F38" i="6"/>
  <c r="H37" i="6"/>
  <c r="G37" i="6"/>
  <c r="F37" i="6"/>
  <c r="H36" i="6"/>
  <c r="G36" i="6"/>
  <c r="F36" i="6"/>
  <c r="B5" i="6"/>
  <c r="V6" i="2" l="1"/>
  <c r="V2" i="2"/>
  <c r="V69" i="2"/>
  <c r="V65" i="2"/>
  <c r="V9" i="2"/>
  <c r="V7" i="2"/>
  <c r="V4" i="2"/>
  <c r="V57" i="2"/>
  <c r="V49" i="2"/>
  <c r="V29" i="2"/>
  <c r="V25" i="2"/>
  <c r="V21" i="2"/>
  <c r="V17" i="2"/>
  <c r="V13" i="2"/>
  <c r="V42" i="2"/>
  <c r="V38" i="2"/>
  <c r="V34" i="2"/>
  <c r="V28" i="2"/>
  <c r="V20" i="2"/>
  <c r="V12" i="2"/>
  <c r="V8" i="2"/>
  <c r="V41" i="2"/>
  <c r="V37" i="2"/>
  <c r="V33" i="2"/>
  <c r="V61" i="2"/>
  <c r="V53" i="2"/>
  <c r="V45" i="2"/>
  <c r="V24" i="2"/>
  <c r="V16" i="2"/>
  <c r="V70" i="2"/>
  <c r="V66" i="2"/>
  <c r="V62" i="2"/>
  <c r="V58" i="2"/>
  <c r="V54" i="2"/>
  <c r="V50" i="2"/>
  <c r="V46" i="2"/>
  <c r="V30" i="2"/>
  <c r="V26" i="2"/>
  <c r="V22" i="2"/>
  <c r="V18" i="2"/>
  <c r="V14" i="2"/>
  <c r="V10" i="2"/>
  <c r="V39" i="2"/>
  <c r="V35" i="2"/>
  <c r="V31" i="2"/>
  <c r="V71" i="2"/>
  <c r="V5" i="2"/>
  <c r="V72" i="2"/>
  <c r="V68" i="2"/>
  <c r="V64" i="2"/>
  <c r="V60" i="2"/>
  <c r="V56" i="2"/>
  <c r="V52" i="2"/>
  <c r="V48" i="2"/>
  <c r="V44" i="2"/>
  <c r="V40" i="2"/>
  <c r="V36" i="2"/>
  <c r="V32" i="2"/>
  <c r="V67" i="2"/>
  <c r="V63" i="2"/>
  <c r="V59" i="2"/>
  <c r="V55" i="2"/>
  <c r="V51" i="2"/>
  <c r="V47" i="2"/>
  <c r="V43" i="2"/>
  <c r="V27" i="2"/>
  <c r="V23" i="2"/>
  <c r="V19" i="2"/>
  <c r="V15" i="2"/>
  <c r="V11" i="2"/>
  <c r="S52" i="2"/>
  <c r="T52" i="2"/>
  <c r="E49" i="6" s="1"/>
  <c r="W52" i="2"/>
  <c r="X52" i="2"/>
  <c r="Y52" i="2"/>
  <c r="AD52" i="2" s="1"/>
  <c r="Z52" i="2"/>
  <c r="AA52" i="2"/>
  <c r="S53" i="2"/>
  <c r="T53" i="2"/>
  <c r="E50" i="6" s="1"/>
  <c r="W53" i="2"/>
  <c r="X53" i="2"/>
  <c r="Y53" i="2"/>
  <c r="AD53" i="2" s="1"/>
  <c r="Z53" i="2"/>
  <c r="AA53" i="2"/>
  <c r="S54" i="2"/>
  <c r="T54" i="2"/>
  <c r="E51" i="6" s="1"/>
  <c r="W54" i="2"/>
  <c r="X54" i="2"/>
  <c r="Y54" i="2"/>
  <c r="AD54" i="2" s="1"/>
  <c r="Z54" i="2"/>
  <c r="AA54" i="2"/>
  <c r="S55" i="2"/>
  <c r="T55" i="2"/>
  <c r="E52" i="6" s="1"/>
  <c r="W55" i="2"/>
  <c r="X55" i="2"/>
  <c r="Y55" i="2"/>
  <c r="AD55" i="2" s="1"/>
  <c r="Z55" i="2"/>
  <c r="AA55" i="2"/>
  <c r="S56" i="2"/>
  <c r="T56" i="2"/>
  <c r="E53" i="6" s="1"/>
  <c r="W56" i="2"/>
  <c r="X56" i="2"/>
  <c r="Y56" i="2"/>
  <c r="AD56" i="2" s="1"/>
  <c r="Z56" i="2"/>
  <c r="AA56" i="2"/>
  <c r="S57" i="2"/>
  <c r="T57" i="2"/>
  <c r="E54" i="6" s="1"/>
  <c r="W57" i="2"/>
  <c r="X57" i="2"/>
  <c r="Y57" i="2"/>
  <c r="AD57" i="2" s="1"/>
  <c r="Z57" i="2"/>
  <c r="AA57" i="2"/>
  <c r="S58" i="2"/>
  <c r="T58" i="2"/>
  <c r="E55" i="6" s="1"/>
  <c r="W58" i="2"/>
  <c r="X58" i="2"/>
  <c r="Y58" i="2"/>
  <c r="Z58" i="2"/>
  <c r="AA58" i="2"/>
  <c r="S59" i="2"/>
  <c r="T59" i="2"/>
  <c r="E56" i="6" s="1"/>
  <c r="W59" i="2"/>
  <c r="X59" i="2"/>
  <c r="Y59" i="2"/>
  <c r="AD59" i="2" s="1"/>
  <c r="Z59" i="2"/>
  <c r="AA59" i="2"/>
  <c r="S60" i="2"/>
  <c r="T60" i="2"/>
  <c r="E57" i="6" s="1"/>
  <c r="W60" i="2"/>
  <c r="X60" i="2"/>
  <c r="Y60" i="2"/>
  <c r="AD60" i="2" s="1"/>
  <c r="Z60" i="2"/>
  <c r="AA60" i="2"/>
  <c r="S61" i="2"/>
  <c r="T61" i="2"/>
  <c r="E58" i="6" s="1"/>
  <c r="W61" i="2"/>
  <c r="X61" i="2"/>
  <c r="Y61" i="2"/>
  <c r="AD61" i="2" s="1"/>
  <c r="Z61" i="2"/>
  <c r="AA61" i="2"/>
  <c r="S62" i="2"/>
  <c r="T62" i="2"/>
  <c r="E59" i="6" s="1"/>
  <c r="W62" i="2"/>
  <c r="X62" i="2"/>
  <c r="Y62" i="2"/>
  <c r="AD62" i="2" s="1"/>
  <c r="Z62" i="2"/>
  <c r="AA62" i="2"/>
  <c r="S63" i="2"/>
  <c r="T63" i="2"/>
  <c r="E60" i="6" s="1"/>
  <c r="W63" i="2"/>
  <c r="X63" i="2"/>
  <c r="Y63" i="2"/>
  <c r="AD63" i="2" s="1"/>
  <c r="Z63" i="2"/>
  <c r="AA63" i="2"/>
  <c r="S64" i="2"/>
  <c r="T64" i="2"/>
  <c r="E61" i="6" s="1"/>
  <c r="W64" i="2"/>
  <c r="X64" i="2"/>
  <c r="Y64" i="2"/>
  <c r="AD64" i="2" s="1"/>
  <c r="Z64" i="2"/>
  <c r="AA64" i="2"/>
  <c r="S65" i="2"/>
  <c r="T65" i="2"/>
  <c r="E62" i="6" s="1"/>
  <c r="W65" i="2"/>
  <c r="X65" i="2"/>
  <c r="Y65" i="2"/>
  <c r="AD65" i="2" s="1"/>
  <c r="Z65" i="2"/>
  <c r="AA65" i="2"/>
  <c r="S66" i="2"/>
  <c r="T66" i="2"/>
  <c r="E63" i="6" s="1"/>
  <c r="W66" i="2"/>
  <c r="X66" i="2"/>
  <c r="Y66" i="2"/>
  <c r="AD66" i="2" s="1"/>
  <c r="Z66" i="2"/>
  <c r="AA66" i="2"/>
  <c r="S67" i="2"/>
  <c r="T67" i="2"/>
  <c r="E64" i="6" s="1"/>
  <c r="W67" i="2"/>
  <c r="X67" i="2"/>
  <c r="Y67" i="2"/>
  <c r="AD67" i="2" s="1"/>
  <c r="Z67" i="2"/>
  <c r="AA67" i="2"/>
  <c r="S68" i="2"/>
  <c r="T68" i="2"/>
  <c r="E65" i="6" s="1"/>
  <c r="W68" i="2"/>
  <c r="X68" i="2"/>
  <c r="Y68" i="2"/>
  <c r="AD68" i="2" s="1"/>
  <c r="Z68" i="2"/>
  <c r="AA68" i="2"/>
  <c r="S69" i="2"/>
  <c r="T69" i="2"/>
  <c r="E66" i="6" s="1"/>
  <c r="W69" i="2"/>
  <c r="X69" i="2"/>
  <c r="Y69" i="2"/>
  <c r="AD69" i="2" s="1"/>
  <c r="Z69" i="2"/>
  <c r="AA69" i="2"/>
  <c r="S70" i="2"/>
  <c r="T70" i="2"/>
  <c r="E67" i="6" s="1"/>
  <c r="W70" i="2"/>
  <c r="X70" i="2"/>
  <c r="Y70" i="2"/>
  <c r="AD70" i="2" s="1"/>
  <c r="Z70" i="2"/>
  <c r="AA70" i="2"/>
  <c r="S71" i="2"/>
  <c r="T71" i="2"/>
  <c r="E68" i="6" s="1"/>
  <c r="W71" i="2"/>
  <c r="X71" i="2"/>
  <c r="Y71" i="2"/>
  <c r="AD71" i="2" s="1"/>
  <c r="Z71" i="2"/>
  <c r="AA71" i="2"/>
  <c r="S72" i="2"/>
  <c r="T72" i="2"/>
  <c r="E69" i="6" s="1"/>
  <c r="W72" i="2"/>
  <c r="X72" i="2"/>
  <c r="Y72" i="2"/>
  <c r="AD72" i="2" s="1"/>
  <c r="Z72" i="2"/>
  <c r="AA72" i="2"/>
  <c r="S73" i="2"/>
  <c r="T73" i="2"/>
  <c r="W73" i="2"/>
  <c r="X73" i="2"/>
  <c r="Y73" i="2"/>
  <c r="AD73" i="2" s="1"/>
  <c r="Z73" i="2"/>
  <c r="AA73" i="2"/>
  <c r="S74" i="2"/>
  <c r="T74" i="2"/>
  <c r="W74" i="2"/>
  <c r="X74" i="2"/>
  <c r="Y74" i="2"/>
  <c r="AD74" i="2" s="1"/>
  <c r="Z74" i="2"/>
  <c r="AA74" i="2"/>
  <c r="S75" i="2"/>
  <c r="T75" i="2"/>
  <c r="W75" i="2"/>
  <c r="X75" i="2"/>
  <c r="Y75" i="2"/>
  <c r="AD75" i="2" s="1"/>
  <c r="Z75" i="2"/>
  <c r="AA75" i="2"/>
  <c r="S76" i="2"/>
  <c r="T76" i="2"/>
  <c r="W76" i="2"/>
  <c r="X76" i="2"/>
  <c r="Y76" i="2"/>
  <c r="AD76" i="2" s="1"/>
  <c r="Z76" i="2"/>
  <c r="AA76" i="2"/>
  <c r="S77" i="2"/>
  <c r="T77" i="2"/>
  <c r="W77" i="2"/>
  <c r="X77" i="2"/>
  <c r="Y77" i="2"/>
  <c r="AD77" i="2" s="1"/>
  <c r="Z77" i="2"/>
  <c r="AA77" i="2"/>
  <c r="S78" i="2"/>
  <c r="T78" i="2"/>
  <c r="W78" i="2"/>
  <c r="X78" i="2"/>
  <c r="Y78" i="2"/>
  <c r="AD78" i="2" s="1"/>
  <c r="Z78" i="2"/>
  <c r="AA78" i="2"/>
  <c r="S79" i="2"/>
  <c r="T79" i="2"/>
  <c r="W79" i="2"/>
  <c r="X79" i="2"/>
  <c r="Y79" i="2"/>
  <c r="AD79" i="2" s="1"/>
  <c r="Z79" i="2"/>
  <c r="AA79" i="2"/>
  <c r="S80" i="2"/>
  <c r="T80" i="2"/>
  <c r="W80" i="2"/>
  <c r="X80" i="2"/>
  <c r="Y80" i="2"/>
  <c r="AD80" i="2" s="1"/>
  <c r="Z80" i="2"/>
  <c r="AA80" i="2"/>
  <c r="S81" i="2"/>
  <c r="T81" i="2"/>
  <c r="W81" i="2"/>
  <c r="X81" i="2"/>
  <c r="Y81" i="2"/>
  <c r="AD81" i="2" s="1"/>
  <c r="Z81" i="2"/>
  <c r="AA81" i="2"/>
  <c r="S82" i="2"/>
  <c r="T82" i="2"/>
  <c r="W82" i="2"/>
  <c r="X82" i="2"/>
  <c r="Y82" i="2"/>
  <c r="AD82" i="2" s="1"/>
  <c r="Z82" i="2"/>
  <c r="AA82" i="2"/>
  <c r="S83" i="2"/>
  <c r="T83" i="2"/>
  <c r="W83" i="2"/>
  <c r="X83" i="2"/>
  <c r="Y83" i="2"/>
  <c r="AD83" i="2" s="1"/>
  <c r="Z83" i="2"/>
  <c r="AA83" i="2"/>
  <c r="S84" i="2"/>
  <c r="T84" i="2"/>
  <c r="W84" i="2"/>
  <c r="X84" i="2"/>
  <c r="Y84" i="2"/>
  <c r="AD84" i="2" s="1"/>
  <c r="Z84" i="2"/>
  <c r="AA84" i="2"/>
  <c r="S85" i="2"/>
  <c r="T85" i="2"/>
  <c r="W85" i="2"/>
  <c r="X85" i="2"/>
  <c r="Y85" i="2"/>
  <c r="AD85" i="2" s="1"/>
  <c r="Z85" i="2"/>
  <c r="AA85" i="2"/>
  <c r="S86" i="2"/>
  <c r="T86" i="2"/>
  <c r="W86" i="2"/>
  <c r="X86" i="2"/>
  <c r="Y86" i="2"/>
  <c r="AD86" i="2" s="1"/>
  <c r="Z86" i="2"/>
  <c r="AA86" i="2"/>
  <c r="S87" i="2"/>
  <c r="T87" i="2"/>
  <c r="W87" i="2"/>
  <c r="X87" i="2"/>
  <c r="Y87" i="2"/>
  <c r="AD87" i="2" s="1"/>
  <c r="Z87" i="2"/>
  <c r="AA87" i="2"/>
  <c r="S88" i="2"/>
  <c r="T88" i="2"/>
  <c r="W88" i="2"/>
  <c r="X88" i="2"/>
  <c r="Y88" i="2"/>
  <c r="AD88" i="2" s="1"/>
  <c r="Z88" i="2"/>
  <c r="AA88" i="2"/>
  <c r="S89" i="2"/>
  <c r="T89" i="2"/>
  <c r="W89" i="2"/>
  <c r="X89" i="2"/>
  <c r="Y89" i="2"/>
  <c r="AD89" i="2" s="1"/>
  <c r="Z89" i="2"/>
  <c r="AA89" i="2"/>
  <c r="S90" i="2"/>
  <c r="T90" i="2"/>
  <c r="W90" i="2"/>
  <c r="X90" i="2"/>
  <c r="Y90" i="2"/>
  <c r="AD90" i="2" s="1"/>
  <c r="Z90" i="2"/>
  <c r="AA90" i="2"/>
  <c r="S91" i="2"/>
  <c r="T91" i="2"/>
  <c r="W91" i="2"/>
  <c r="X91" i="2"/>
  <c r="Y91" i="2"/>
  <c r="AD91" i="2" s="1"/>
  <c r="Z91" i="2"/>
  <c r="AA91" i="2"/>
  <c r="S92" i="2"/>
  <c r="T92" i="2"/>
  <c r="W92" i="2"/>
  <c r="X92" i="2"/>
  <c r="Y92" i="2"/>
  <c r="AD92" i="2" s="1"/>
  <c r="Z92" i="2"/>
  <c r="AA92" i="2"/>
  <c r="S93" i="2"/>
  <c r="T93" i="2"/>
  <c r="W93" i="2"/>
  <c r="X93" i="2"/>
  <c r="Y93" i="2"/>
  <c r="AD93" i="2" s="1"/>
  <c r="Z93" i="2"/>
  <c r="AA93" i="2"/>
  <c r="S94" i="2"/>
  <c r="T94" i="2"/>
  <c r="W94" i="2"/>
  <c r="X94" i="2"/>
  <c r="Y94" i="2"/>
  <c r="AD94" i="2" s="1"/>
  <c r="Z94" i="2"/>
  <c r="AA94" i="2"/>
  <c r="S95" i="2"/>
  <c r="T95" i="2"/>
  <c r="W95" i="2"/>
  <c r="X95" i="2"/>
  <c r="Y95" i="2"/>
  <c r="AD95" i="2" s="1"/>
  <c r="Z95" i="2"/>
  <c r="AA95" i="2"/>
  <c r="S96" i="2"/>
  <c r="T96" i="2"/>
  <c r="W96" i="2"/>
  <c r="X96" i="2"/>
  <c r="Y96" i="2"/>
  <c r="AD96" i="2" s="1"/>
  <c r="Z96" i="2"/>
  <c r="AA96" i="2"/>
  <c r="S97" i="2"/>
  <c r="T97" i="2"/>
  <c r="W97" i="2"/>
  <c r="X97" i="2"/>
  <c r="Y97" i="2"/>
  <c r="AD97" i="2" s="1"/>
  <c r="Z97" i="2"/>
  <c r="AA97" i="2"/>
  <c r="S98" i="2"/>
  <c r="T98" i="2"/>
  <c r="W98" i="2"/>
  <c r="X98" i="2"/>
  <c r="Y98" i="2"/>
  <c r="AD98" i="2" s="1"/>
  <c r="Z98" i="2"/>
  <c r="AA98" i="2"/>
  <c r="S99" i="2"/>
  <c r="T99" i="2"/>
  <c r="W99" i="2"/>
  <c r="X99" i="2"/>
  <c r="Y99" i="2"/>
  <c r="AD99" i="2" s="1"/>
  <c r="Z99" i="2"/>
  <c r="AA99" i="2"/>
  <c r="S100" i="2"/>
  <c r="T100" i="2"/>
  <c r="W100" i="2"/>
  <c r="X100" i="2"/>
  <c r="Y100" i="2"/>
  <c r="AD100" i="2" s="1"/>
  <c r="Z100" i="2"/>
  <c r="AA100" i="2"/>
  <c r="S101" i="2"/>
  <c r="T101" i="2"/>
  <c r="W101" i="2"/>
  <c r="X101" i="2"/>
  <c r="Y101" i="2"/>
  <c r="AD101" i="2" s="1"/>
  <c r="Z101" i="2"/>
  <c r="AA101" i="2"/>
  <c r="S102" i="2"/>
  <c r="T102" i="2"/>
  <c r="W102" i="2"/>
  <c r="X102" i="2"/>
  <c r="Y102" i="2"/>
  <c r="AD102" i="2" s="1"/>
  <c r="Z102" i="2"/>
  <c r="AA102" i="2"/>
  <c r="S103" i="2"/>
  <c r="T103" i="2"/>
  <c r="W103" i="2"/>
  <c r="X103" i="2"/>
  <c r="Y103" i="2"/>
  <c r="AD103" i="2" s="1"/>
  <c r="Z103" i="2"/>
  <c r="AA103" i="2"/>
  <c r="S104" i="2"/>
  <c r="T104" i="2"/>
  <c r="W104" i="2"/>
  <c r="X104" i="2"/>
  <c r="Y104" i="2"/>
  <c r="AD104" i="2" s="1"/>
  <c r="Z104" i="2"/>
  <c r="AA104" i="2"/>
  <c r="S105" i="2"/>
  <c r="T105" i="2"/>
  <c r="W105" i="2"/>
  <c r="X105" i="2"/>
  <c r="Y105" i="2"/>
  <c r="AD105" i="2" s="1"/>
  <c r="Z105" i="2"/>
  <c r="AA105" i="2"/>
  <c r="S106" i="2"/>
  <c r="T106" i="2"/>
  <c r="W106" i="2"/>
  <c r="X106" i="2"/>
  <c r="Y106" i="2"/>
  <c r="AD106" i="2" s="1"/>
  <c r="Z106" i="2"/>
  <c r="AA106" i="2"/>
  <c r="S107" i="2"/>
  <c r="T107" i="2"/>
  <c r="W107" i="2"/>
  <c r="X107" i="2"/>
  <c r="Y107" i="2"/>
  <c r="AD107" i="2" s="1"/>
  <c r="Z107" i="2"/>
  <c r="AA107" i="2"/>
  <c r="S108" i="2"/>
  <c r="T108" i="2"/>
  <c r="W108" i="2"/>
  <c r="X108" i="2"/>
  <c r="Y108" i="2"/>
  <c r="AD108" i="2" s="1"/>
  <c r="Z108" i="2"/>
  <c r="AA108" i="2"/>
  <c r="S109" i="2"/>
  <c r="T109" i="2"/>
  <c r="W109" i="2"/>
  <c r="X109" i="2"/>
  <c r="Y109" i="2"/>
  <c r="AD109" i="2" s="1"/>
  <c r="Z109" i="2"/>
  <c r="AA109" i="2"/>
  <c r="S110" i="2"/>
  <c r="T110" i="2"/>
  <c r="W110" i="2"/>
  <c r="X110" i="2"/>
  <c r="Y110" i="2"/>
  <c r="AD110" i="2" s="1"/>
  <c r="Z110" i="2"/>
  <c r="AA110" i="2"/>
  <c r="S111" i="2"/>
  <c r="T111" i="2"/>
  <c r="W111" i="2"/>
  <c r="X111" i="2"/>
  <c r="Y111" i="2"/>
  <c r="AD111" i="2" s="1"/>
  <c r="Z111" i="2"/>
  <c r="AA111" i="2"/>
  <c r="S112" i="2"/>
  <c r="T112" i="2"/>
  <c r="W112" i="2"/>
  <c r="X112" i="2"/>
  <c r="Y112" i="2"/>
  <c r="AD112" i="2" s="1"/>
  <c r="Z112" i="2"/>
  <c r="AA112" i="2"/>
  <c r="S113" i="2"/>
  <c r="T113" i="2"/>
  <c r="W113" i="2"/>
  <c r="X113" i="2"/>
  <c r="Y113" i="2"/>
  <c r="AD113" i="2" s="1"/>
  <c r="Z113" i="2"/>
  <c r="AA113" i="2"/>
  <c r="S114" i="2"/>
  <c r="T114" i="2"/>
  <c r="W114" i="2"/>
  <c r="X114" i="2"/>
  <c r="Y114" i="2"/>
  <c r="AD114" i="2" s="1"/>
  <c r="Z114" i="2"/>
  <c r="AA114" i="2"/>
  <c r="S115" i="2"/>
  <c r="T115" i="2"/>
  <c r="W115" i="2"/>
  <c r="X115" i="2"/>
  <c r="Y115" i="2"/>
  <c r="AD115" i="2" s="1"/>
  <c r="Z115" i="2"/>
  <c r="AA115" i="2"/>
  <c r="S116" i="2"/>
  <c r="T116" i="2"/>
  <c r="W116" i="2"/>
  <c r="X116" i="2"/>
  <c r="Y116" i="2"/>
  <c r="AD116" i="2" s="1"/>
  <c r="Z116" i="2"/>
  <c r="AA116" i="2"/>
  <c r="S117" i="2"/>
  <c r="T117" i="2"/>
  <c r="W117" i="2"/>
  <c r="X117" i="2"/>
  <c r="Y117" i="2"/>
  <c r="AD117" i="2" s="1"/>
  <c r="Z117" i="2"/>
  <c r="AA117" i="2"/>
  <c r="S118" i="2"/>
  <c r="T118" i="2"/>
  <c r="W118" i="2"/>
  <c r="X118" i="2"/>
  <c r="Y118" i="2"/>
  <c r="AD118" i="2" s="1"/>
  <c r="Z118" i="2"/>
  <c r="AA118" i="2"/>
  <c r="S119" i="2"/>
  <c r="T119" i="2"/>
  <c r="W119" i="2"/>
  <c r="X119" i="2"/>
  <c r="Y119" i="2"/>
  <c r="AD119" i="2" s="1"/>
  <c r="Z119" i="2"/>
  <c r="AA119" i="2"/>
  <c r="S120" i="2"/>
  <c r="T120" i="2"/>
  <c r="W120" i="2"/>
  <c r="X120" i="2"/>
  <c r="Y120" i="2"/>
  <c r="AD120" i="2" s="1"/>
  <c r="Z120" i="2"/>
  <c r="AA120" i="2"/>
  <c r="S121" i="2"/>
  <c r="T121" i="2"/>
  <c r="W121" i="2"/>
  <c r="X121" i="2"/>
  <c r="Y121" i="2"/>
  <c r="AD121" i="2" s="1"/>
  <c r="Z121" i="2"/>
  <c r="AA121" i="2"/>
  <c r="S122" i="2"/>
  <c r="T122" i="2"/>
  <c r="W122" i="2"/>
  <c r="X122" i="2"/>
  <c r="Y122" i="2"/>
  <c r="AD122" i="2" s="1"/>
  <c r="Z122" i="2"/>
  <c r="AA122" i="2"/>
  <c r="S123" i="2"/>
  <c r="T123" i="2"/>
  <c r="W123" i="2"/>
  <c r="X123" i="2"/>
  <c r="Y123" i="2"/>
  <c r="AD123" i="2" s="1"/>
  <c r="Z123" i="2"/>
  <c r="AA123" i="2"/>
  <c r="S124" i="2"/>
  <c r="T124" i="2"/>
  <c r="W124" i="2"/>
  <c r="X124" i="2"/>
  <c r="Y124" i="2"/>
  <c r="AD124" i="2" s="1"/>
  <c r="Z124" i="2"/>
  <c r="AA124" i="2"/>
  <c r="S125" i="2"/>
  <c r="T125" i="2"/>
  <c r="W125" i="2"/>
  <c r="X125" i="2"/>
  <c r="Y125" i="2"/>
  <c r="AD125" i="2" s="1"/>
  <c r="Z125" i="2"/>
  <c r="AA125" i="2"/>
  <c r="S126" i="2"/>
  <c r="T126" i="2"/>
  <c r="W126" i="2"/>
  <c r="X126" i="2"/>
  <c r="Y126" i="2"/>
  <c r="AD126" i="2" s="1"/>
  <c r="Z126" i="2"/>
  <c r="AA126" i="2"/>
  <c r="S127" i="2"/>
  <c r="T127" i="2"/>
  <c r="W127" i="2"/>
  <c r="X127" i="2"/>
  <c r="Y127" i="2"/>
  <c r="AD127" i="2" s="1"/>
  <c r="Z127" i="2"/>
  <c r="AA127" i="2"/>
  <c r="S128" i="2"/>
  <c r="T128" i="2"/>
  <c r="W128" i="2"/>
  <c r="X128" i="2"/>
  <c r="Y128" i="2"/>
  <c r="AD128" i="2" s="1"/>
  <c r="Z128" i="2"/>
  <c r="AA128" i="2"/>
  <c r="S129" i="2"/>
  <c r="T129" i="2"/>
  <c r="W129" i="2"/>
  <c r="X129" i="2"/>
  <c r="Y129" i="2"/>
  <c r="AD129" i="2" s="1"/>
  <c r="Z129" i="2"/>
  <c r="AA129" i="2"/>
  <c r="S130" i="2"/>
  <c r="T130" i="2"/>
  <c r="W130" i="2"/>
  <c r="X130" i="2"/>
  <c r="Y130" i="2"/>
  <c r="AD130" i="2" s="1"/>
  <c r="Z130" i="2"/>
  <c r="AA130" i="2"/>
  <c r="S131" i="2"/>
  <c r="T131" i="2"/>
  <c r="W131" i="2"/>
  <c r="X131" i="2"/>
  <c r="Y131" i="2"/>
  <c r="AD131" i="2" s="1"/>
  <c r="Z131" i="2"/>
  <c r="AA131" i="2"/>
  <c r="S132" i="2"/>
  <c r="T132" i="2"/>
  <c r="W132" i="2"/>
  <c r="X132" i="2"/>
  <c r="Y132" i="2"/>
  <c r="AD132" i="2" s="1"/>
  <c r="Z132" i="2"/>
  <c r="AA132" i="2"/>
  <c r="S133" i="2"/>
  <c r="T133" i="2"/>
  <c r="W133" i="2"/>
  <c r="X133" i="2"/>
  <c r="Y133" i="2"/>
  <c r="AD133" i="2" s="1"/>
  <c r="Z133" i="2"/>
  <c r="AA133" i="2"/>
  <c r="S134" i="2"/>
  <c r="T134" i="2"/>
  <c r="W134" i="2"/>
  <c r="X134" i="2"/>
  <c r="Y134" i="2"/>
  <c r="AD134" i="2" s="1"/>
  <c r="Z134" i="2"/>
  <c r="AA134" i="2"/>
  <c r="S135" i="2"/>
  <c r="T135" i="2"/>
  <c r="W135" i="2"/>
  <c r="X135" i="2"/>
  <c r="Y135" i="2"/>
  <c r="AD135" i="2" s="1"/>
  <c r="Z135" i="2"/>
  <c r="AA135" i="2"/>
  <c r="S136" i="2"/>
  <c r="T136" i="2"/>
  <c r="W136" i="2"/>
  <c r="X136" i="2"/>
  <c r="Y136" i="2"/>
  <c r="AD136" i="2" s="1"/>
  <c r="Z136" i="2"/>
  <c r="AA136" i="2"/>
  <c r="S137" i="2"/>
  <c r="T137" i="2"/>
  <c r="W137" i="2"/>
  <c r="X137" i="2"/>
  <c r="Y137" i="2"/>
  <c r="AD137" i="2" s="1"/>
  <c r="Z137" i="2"/>
  <c r="AA137" i="2"/>
  <c r="S138" i="2"/>
  <c r="T138" i="2"/>
  <c r="W138" i="2"/>
  <c r="X138" i="2"/>
  <c r="Y138" i="2"/>
  <c r="AD138" i="2" s="1"/>
  <c r="Z138" i="2"/>
  <c r="AA138" i="2"/>
  <c r="S139" i="2"/>
  <c r="T139" i="2"/>
  <c r="W139" i="2"/>
  <c r="X139" i="2"/>
  <c r="Y139" i="2"/>
  <c r="AD139" i="2" s="1"/>
  <c r="Z139" i="2"/>
  <c r="AA139" i="2"/>
  <c r="S140" i="2"/>
  <c r="T140" i="2"/>
  <c r="W140" i="2"/>
  <c r="X140" i="2"/>
  <c r="Y140" i="2"/>
  <c r="AD140" i="2" s="1"/>
  <c r="Z140" i="2"/>
  <c r="AA140" i="2"/>
  <c r="S141" i="2"/>
  <c r="T141" i="2"/>
  <c r="W141" i="2"/>
  <c r="X141" i="2"/>
  <c r="Y141" i="2"/>
  <c r="AD141" i="2" s="1"/>
  <c r="Z141" i="2"/>
  <c r="AA141" i="2"/>
  <c r="S142" i="2"/>
  <c r="T142" i="2"/>
  <c r="W142" i="2"/>
  <c r="X142" i="2"/>
  <c r="Y142" i="2"/>
  <c r="AD142" i="2" s="1"/>
  <c r="Z142" i="2"/>
  <c r="AA142" i="2"/>
  <c r="S143" i="2"/>
  <c r="T143" i="2"/>
  <c r="W143" i="2"/>
  <c r="X143" i="2"/>
  <c r="Y143" i="2"/>
  <c r="AD143" i="2" s="1"/>
  <c r="Z143" i="2"/>
  <c r="AA143" i="2"/>
  <c r="S144" i="2"/>
  <c r="T144" i="2"/>
  <c r="W144" i="2"/>
  <c r="X144" i="2"/>
  <c r="Y144" i="2"/>
  <c r="AD144" i="2" s="1"/>
  <c r="Z144" i="2"/>
  <c r="AA144" i="2"/>
  <c r="S145" i="2"/>
  <c r="T145" i="2"/>
  <c r="W145" i="2"/>
  <c r="X145" i="2"/>
  <c r="Y145" i="2"/>
  <c r="AD145" i="2" s="1"/>
  <c r="Z145" i="2"/>
  <c r="AA145" i="2"/>
  <c r="S146" i="2"/>
  <c r="T146" i="2"/>
  <c r="W146" i="2"/>
  <c r="X146" i="2"/>
  <c r="Y146" i="2"/>
  <c r="AD146" i="2" s="1"/>
  <c r="Z146" i="2"/>
  <c r="AA146" i="2"/>
  <c r="S147" i="2"/>
  <c r="T147" i="2"/>
  <c r="W147" i="2"/>
  <c r="X147" i="2"/>
  <c r="Y147" i="2"/>
  <c r="AD147" i="2" s="1"/>
  <c r="Z147" i="2"/>
  <c r="AA147" i="2"/>
  <c r="S148" i="2"/>
  <c r="T148" i="2"/>
  <c r="W148" i="2"/>
  <c r="X148" i="2"/>
  <c r="Y148" i="2"/>
  <c r="AD148" i="2" s="1"/>
  <c r="Z148" i="2"/>
  <c r="AA148" i="2"/>
  <c r="S149" i="2"/>
  <c r="T149" i="2"/>
  <c r="W149" i="2"/>
  <c r="X149" i="2"/>
  <c r="Y149" i="2"/>
  <c r="AD149" i="2" s="1"/>
  <c r="Z149" i="2"/>
  <c r="AA149" i="2"/>
  <c r="S150" i="2"/>
  <c r="T150" i="2"/>
  <c r="W150" i="2"/>
  <c r="X150" i="2"/>
  <c r="Y150" i="2"/>
  <c r="AD150" i="2" s="1"/>
  <c r="Z150" i="2"/>
  <c r="AA150" i="2"/>
  <c r="S151" i="2"/>
  <c r="T151" i="2"/>
  <c r="W151" i="2"/>
  <c r="X151" i="2"/>
  <c r="Y151" i="2"/>
  <c r="AD151" i="2" s="1"/>
  <c r="Z151" i="2"/>
  <c r="AA151" i="2"/>
  <c r="S152" i="2"/>
  <c r="T152" i="2"/>
  <c r="W152" i="2"/>
  <c r="X152" i="2"/>
  <c r="Y152" i="2"/>
  <c r="AD152" i="2" s="1"/>
  <c r="Z152" i="2"/>
  <c r="AA152" i="2"/>
  <c r="S153" i="2"/>
  <c r="T153" i="2"/>
  <c r="W153" i="2"/>
  <c r="X153" i="2"/>
  <c r="Y153" i="2"/>
  <c r="AD153" i="2" s="1"/>
  <c r="Z153" i="2"/>
  <c r="AA153" i="2"/>
  <c r="S154" i="2"/>
  <c r="T154" i="2"/>
  <c r="W154" i="2"/>
  <c r="X154" i="2"/>
  <c r="Y154" i="2"/>
  <c r="AD154" i="2" s="1"/>
  <c r="Z154" i="2"/>
  <c r="AA154" i="2"/>
  <c r="S155" i="2"/>
  <c r="T155" i="2"/>
  <c r="W155" i="2"/>
  <c r="X155" i="2"/>
  <c r="Y155" i="2"/>
  <c r="AD155" i="2" s="1"/>
  <c r="Z155" i="2"/>
  <c r="AA155" i="2"/>
  <c r="S156" i="2"/>
  <c r="T156" i="2"/>
  <c r="W156" i="2"/>
  <c r="X156" i="2"/>
  <c r="Y156" i="2"/>
  <c r="AD156" i="2" s="1"/>
  <c r="Z156" i="2"/>
  <c r="AA156" i="2"/>
  <c r="S157" i="2"/>
  <c r="T157" i="2"/>
  <c r="W157" i="2"/>
  <c r="X157" i="2"/>
  <c r="Y157" i="2"/>
  <c r="AD157" i="2" s="1"/>
  <c r="Z157" i="2"/>
  <c r="AA157" i="2"/>
  <c r="S158" i="2"/>
  <c r="T158" i="2"/>
  <c r="W158" i="2"/>
  <c r="X158" i="2"/>
  <c r="Y158" i="2"/>
  <c r="AD158" i="2" s="1"/>
  <c r="Z158" i="2"/>
  <c r="AA158" i="2"/>
  <c r="S159" i="2"/>
  <c r="T159" i="2"/>
  <c r="W159" i="2"/>
  <c r="X159" i="2"/>
  <c r="Y159" i="2"/>
  <c r="AD159" i="2" s="1"/>
  <c r="Z159" i="2"/>
  <c r="AA159" i="2"/>
  <c r="S160" i="2"/>
  <c r="T160" i="2"/>
  <c r="W160" i="2"/>
  <c r="X160" i="2"/>
  <c r="Y160" i="2"/>
  <c r="AD160" i="2" s="1"/>
  <c r="Z160" i="2"/>
  <c r="AA160" i="2"/>
  <c r="S161" i="2"/>
  <c r="T161" i="2"/>
  <c r="W161" i="2"/>
  <c r="X161" i="2"/>
  <c r="Y161" i="2"/>
  <c r="AD161" i="2" s="1"/>
  <c r="Z161" i="2"/>
  <c r="AA161" i="2"/>
  <c r="W26" i="2"/>
  <c r="Y26" i="2"/>
  <c r="AA26" i="2"/>
  <c r="S32" i="2"/>
  <c r="T32" i="2"/>
  <c r="W32" i="2"/>
  <c r="X32" i="2"/>
  <c r="Y32" i="2"/>
  <c r="AD32" i="2" s="1"/>
  <c r="Z32" i="2"/>
  <c r="AA32" i="2"/>
  <c r="S33" i="2"/>
  <c r="T33" i="2"/>
  <c r="W33" i="2"/>
  <c r="X33" i="2"/>
  <c r="Y33" i="2"/>
  <c r="AD33" i="2" s="1"/>
  <c r="Z33" i="2"/>
  <c r="AA33" i="2"/>
  <c r="S34" i="2"/>
  <c r="T34" i="2"/>
  <c r="W34" i="2"/>
  <c r="X34" i="2"/>
  <c r="Y34" i="2"/>
  <c r="AD34" i="2" s="1"/>
  <c r="Z34" i="2"/>
  <c r="AA34" i="2"/>
  <c r="S35" i="2"/>
  <c r="T35" i="2"/>
  <c r="W35" i="2"/>
  <c r="X35" i="2"/>
  <c r="Y35" i="2"/>
  <c r="AD35" i="2" s="1"/>
  <c r="Z35" i="2"/>
  <c r="AA35" i="2"/>
  <c r="S36" i="2"/>
  <c r="G36" i="12" s="1"/>
  <c r="T36" i="2"/>
  <c r="W36" i="2"/>
  <c r="X36" i="2"/>
  <c r="Y36" i="2"/>
  <c r="AD36" i="2" s="1"/>
  <c r="Z36" i="2"/>
  <c r="AA36" i="2"/>
  <c r="S37" i="2"/>
  <c r="G37" i="12" s="1"/>
  <c r="T37" i="2"/>
  <c r="W37" i="2"/>
  <c r="X37" i="2"/>
  <c r="Y37" i="2"/>
  <c r="AD37" i="2" s="1"/>
  <c r="Z37" i="2"/>
  <c r="AA37" i="2"/>
  <c r="S38" i="2"/>
  <c r="G38" i="12" s="1"/>
  <c r="T38" i="2"/>
  <c r="W38" i="2"/>
  <c r="X38" i="2"/>
  <c r="Y38" i="2"/>
  <c r="AD38" i="2" s="1"/>
  <c r="Z38" i="2"/>
  <c r="AA38" i="2"/>
  <c r="S39" i="2"/>
  <c r="T39" i="2"/>
  <c r="E36" i="6" s="1"/>
  <c r="W39" i="2"/>
  <c r="X39" i="2"/>
  <c r="Y39" i="2"/>
  <c r="AD39" i="2" s="1"/>
  <c r="Z39" i="2"/>
  <c r="AA39" i="2"/>
  <c r="S40" i="2"/>
  <c r="T40" i="2"/>
  <c r="E37" i="6" s="1"/>
  <c r="W40" i="2"/>
  <c r="X40" i="2"/>
  <c r="Y40" i="2"/>
  <c r="AD40" i="2" s="1"/>
  <c r="Z40" i="2"/>
  <c r="AA40" i="2"/>
  <c r="S41" i="2"/>
  <c r="T41" i="2"/>
  <c r="E38" i="6" s="1"/>
  <c r="W41" i="2"/>
  <c r="X41" i="2"/>
  <c r="Y41" i="2"/>
  <c r="AD41" i="2" s="1"/>
  <c r="Z41" i="2"/>
  <c r="AA41" i="2"/>
  <c r="S42" i="2"/>
  <c r="T42" i="2"/>
  <c r="E39" i="6" s="1"/>
  <c r="W42" i="2"/>
  <c r="X42" i="2"/>
  <c r="Y42" i="2"/>
  <c r="AD42" i="2" s="1"/>
  <c r="Z42" i="2"/>
  <c r="AA42" i="2"/>
  <c r="S43" i="2"/>
  <c r="T43" i="2"/>
  <c r="E40" i="6" s="1"/>
  <c r="W43" i="2"/>
  <c r="X43" i="2"/>
  <c r="Y43" i="2"/>
  <c r="AD43" i="2" s="1"/>
  <c r="Z43" i="2"/>
  <c r="AA43" i="2"/>
  <c r="S44" i="2"/>
  <c r="T44" i="2"/>
  <c r="E41" i="6" s="1"/>
  <c r="W44" i="2"/>
  <c r="X44" i="2"/>
  <c r="Y44" i="2"/>
  <c r="AD44" i="2" s="1"/>
  <c r="Z44" i="2"/>
  <c r="AA44" i="2"/>
  <c r="S45" i="2"/>
  <c r="T45" i="2"/>
  <c r="E42" i="6" s="1"/>
  <c r="W45" i="2"/>
  <c r="X45" i="2"/>
  <c r="Y45" i="2"/>
  <c r="AD45" i="2" s="1"/>
  <c r="Z45" i="2"/>
  <c r="AA45" i="2"/>
  <c r="S46" i="2"/>
  <c r="T46" i="2"/>
  <c r="E43" i="6" s="1"/>
  <c r="W46" i="2"/>
  <c r="X46" i="2"/>
  <c r="Y46" i="2"/>
  <c r="AD46" i="2" s="1"/>
  <c r="Z46" i="2"/>
  <c r="AA46" i="2"/>
  <c r="S47" i="2"/>
  <c r="T47" i="2"/>
  <c r="E44" i="6" s="1"/>
  <c r="W47" i="2"/>
  <c r="X47" i="2"/>
  <c r="Y47" i="2"/>
  <c r="AD47" i="2" s="1"/>
  <c r="Z47" i="2"/>
  <c r="AA47" i="2"/>
  <c r="S48" i="2"/>
  <c r="T48" i="2"/>
  <c r="E45" i="6" s="1"/>
  <c r="W48" i="2"/>
  <c r="X48" i="2"/>
  <c r="Y48" i="2"/>
  <c r="AD48" i="2" s="1"/>
  <c r="Z48" i="2"/>
  <c r="AA48" i="2"/>
  <c r="S49" i="2"/>
  <c r="T49" i="2"/>
  <c r="E46" i="6" s="1"/>
  <c r="W49" i="2"/>
  <c r="X49" i="2"/>
  <c r="Y49" i="2"/>
  <c r="AD49" i="2" s="1"/>
  <c r="Z49" i="2"/>
  <c r="AA49" i="2"/>
  <c r="S50" i="2"/>
  <c r="T50" i="2"/>
  <c r="E47" i="6" s="1"/>
  <c r="W50" i="2"/>
  <c r="X50" i="2"/>
  <c r="Y50" i="2"/>
  <c r="AD50" i="2" s="1"/>
  <c r="Z50" i="2"/>
  <c r="AA50" i="2"/>
  <c r="S51" i="2"/>
  <c r="T51" i="2"/>
  <c r="E48" i="6" s="1"/>
  <c r="W51" i="2"/>
  <c r="X51" i="2"/>
  <c r="Y51" i="2"/>
  <c r="AD51" i="2" s="1"/>
  <c r="Z51" i="2"/>
  <c r="AA51" i="2"/>
  <c r="W31" i="2"/>
  <c r="G71" i="12" l="1"/>
  <c r="D68" i="6"/>
  <c r="G67" i="12"/>
  <c r="D64" i="6"/>
  <c r="G63" i="12"/>
  <c r="D60" i="6"/>
  <c r="G59" i="12"/>
  <c r="D56" i="6"/>
  <c r="D51" i="6"/>
  <c r="G54" i="12"/>
  <c r="G51" i="12"/>
  <c r="D48" i="6"/>
  <c r="G44" i="12"/>
  <c r="D41" i="6"/>
  <c r="G40" i="12"/>
  <c r="D37" i="6"/>
  <c r="D69" i="6"/>
  <c r="G72" i="12"/>
  <c r="G68" i="12"/>
  <c r="D65" i="6"/>
  <c r="G64" i="12"/>
  <c r="D61" i="6"/>
  <c r="G60" i="12"/>
  <c r="D57" i="6"/>
  <c r="G55" i="12"/>
  <c r="D52" i="6"/>
  <c r="G47" i="12"/>
  <c r="D44" i="6"/>
  <c r="G48" i="12"/>
  <c r="D45" i="6"/>
  <c r="G49" i="12"/>
  <c r="D46" i="6"/>
  <c r="G45" i="12"/>
  <c r="D42" i="6"/>
  <c r="G41" i="12"/>
  <c r="D38" i="6"/>
  <c r="G52" i="12"/>
  <c r="D49" i="6"/>
  <c r="G43" i="12"/>
  <c r="D40" i="6"/>
  <c r="D36" i="6"/>
  <c r="G39" i="12"/>
  <c r="G69" i="12"/>
  <c r="D66" i="6"/>
  <c r="G65" i="12"/>
  <c r="D62" i="6"/>
  <c r="G61" i="12"/>
  <c r="D58" i="6"/>
  <c r="G56" i="12"/>
  <c r="D53" i="6"/>
  <c r="D47" i="6"/>
  <c r="G50" i="12"/>
  <c r="D43" i="6"/>
  <c r="G46" i="12"/>
  <c r="G42" i="12"/>
  <c r="D39" i="6"/>
  <c r="D67" i="6"/>
  <c r="G70" i="12"/>
  <c r="D63" i="6"/>
  <c r="G66" i="12"/>
  <c r="D59" i="6"/>
  <c r="G62" i="12"/>
  <c r="D55" i="6"/>
  <c r="G58" i="12"/>
  <c r="G57" i="12"/>
  <c r="D54" i="6"/>
  <c r="G53" i="12"/>
  <c r="D50" i="6"/>
  <c r="AD58" i="2"/>
  <c r="A5" i="6" l="1"/>
  <c r="W8" i="2"/>
  <c r="H6" i="6"/>
  <c r="G6" i="6"/>
  <c r="F6" i="6"/>
  <c r="X8" i="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8" i="12"/>
  <c r="F9" i="12"/>
  <c r="F7" i="12"/>
  <c r="F6" i="12"/>
  <c r="O28" i="8"/>
  <c r="I21" i="7"/>
  <c r="I19" i="7"/>
  <c r="P21" i="7"/>
  <c r="P19" i="7"/>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H14" i="6"/>
  <c r="H15" i="6"/>
  <c r="H16" i="6"/>
  <c r="H17" i="6"/>
  <c r="H18" i="6"/>
  <c r="H19" i="6"/>
  <c r="H20" i="6"/>
  <c r="H21" i="6"/>
  <c r="H22" i="6"/>
  <c r="H23" i="6"/>
  <c r="H24" i="6"/>
  <c r="H25" i="6"/>
  <c r="H26" i="6"/>
  <c r="H27" i="6"/>
  <c r="H28" i="6"/>
  <c r="H29" i="6"/>
  <c r="H30" i="6"/>
  <c r="H31" i="6"/>
  <c r="H32" i="6"/>
  <c r="H33" i="6"/>
  <c r="H34" i="6"/>
  <c r="H35" i="6"/>
  <c r="H7" i="6"/>
  <c r="H8" i="6"/>
  <c r="H9" i="6"/>
  <c r="H10" i="6"/>
  <c r="H11" i="6"/>
  <c r="H12" i="6"/>
  <c r="H13" i="6"/>
  <c r="F11" i="11" l="1"/>
  <c r="C26" i="13"/>
  <c r="F6" i="1"/>
  <c r="AA52" i="11"/>
  <c r="AA53" i="11"/>
  <c r="J52" i="11"/>
  <c r="J53" i="11"/>
  <c r="Q48" i="11"/>
  <c r="Q45" i="11"/>
  <c r="R24" i="11"/>
  <c r="R21" i="11"/>
  <c r="C11" i="11"/>
  <c r="R35" i="8" l="1"/>
  <c r="R36" i="8"/>
  <c r="R37" i="8"/>
  <c r="R38" i="8"/>
  <c r="R39" i="8"/>
  <c r="R40" i="8"/>
  <c r="R41" i="8"/>
  <c r="R42" i="8"/>
  <c r="R34" i="8"/>
  <c r="B7" i="8"/>
  <c r="I28" i="8"/>
  <c r="D13" i="10"/>
  <c r="H11" i="10"/>
  <c r="D11" i="10"/>
  <c r="D5" i="10"/>
  <c r="B16" i="7"/>
  <c r="B5" i="7"/>
  <c r="B9" i="4"/>
  <c r="C8" i="5"/>
  <c r="AF32" i="5" l="1"/>
  <c r="D16" i="4" l="1"/>
  <c r="N9" i="1" l="1"/>
  <c r="R17" i="5"/>
  <c r="R33" i="8"/>
  <c r="S18" i="8"/>
  <c r="S16" i="8"/>
  <c r="S15" i="8"/>
  <c r="S13" i="8"/>
  <c r="S12" i="8"/>
  <c r="S9" i="8"/>
  <c r="P32" i="8"/>
  <c r="B28" i="8"/>
  <c r="U28" i="8"/>
  <c r="H7" i="12" l="1"/>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G34" i="12"/>
  <c r="H34" i="12"/>
  <c r="G35" i="12"/>
  <c r="H35" i="12"/>
  <c r="H6" i="12"/>
  <c r="B5" i="12"/>
  <c r="C5" i="12"/>
  <c r="A5" i="12"/>
  <c r="Y2" i="2"/>
  <c r="AD2" i="2" s="1"/>
  <c r="AE2" i="2" s="1"/>
  <c r="B22" i="8" l="1"/>
  <c r="Q32" i="8"/>
  <c r="C32" i="8"/>
  <c r="Y3" i="2" l="1"/>
  <c r="AD3" i="2" s="1"/>
  <c r="AE3" i="2" s="1"/>
  <c r="H2" i="12"/>
  <c r="Q42" i="11"/>
  <c r="Q39" i="11"/>
  <c r="H47" i="11"/>
  <c r="E35" i="11"/>
  <c r="Y28" i="11"/>
  <c r="B30" i="11"/>
  <c r="U28" i="11"/>
  <c r="R28" i="11"/>
  <c r="K28" i="11"/>
  <c r="B28" i="11"/>
  <c r="X17" i="11"/>
  <c r="R15" i="11"/>
  <c r="R18" i="11"/>
  <c r="B32" i="8"/>
  <c r="AA3" i="2"/>
  <c r="AA4" i="2"/>
  <c r="AA5" i="2"/>
  <c r="AA6" i="2"/>
  <c r="AA7" i="2"/>
  <c r="AA8" i="2"/>
  <c r="AA9" i="2"/>
  <c r="AA10" i="2"/>
  <c r="AA11" i="2"/>
  <c r="AA12" i="2"/>
  <c r="AA13" i="2"/>
  <c r="AA14" i="2"/>
  <c r="AA15" i="2"/>
  <c r="AA16" i="2"/>
  <c r="AA17" i="2"/>
  <c r="AA18" i="2"/>
  <c r="AA19" i="2"/>
  <c r="AA20" i="2"/>
  <c r="AA21" i="2"/>
  <c r="AA22" i="2"/>
  <c r="AA23" i="2"/>
  <c r="AA24" i="2"/>
  <c r="AA25" i="2"/>
  <c r="AA27" i="2"/>
  <c r="AA28" i="2"/>
  <c r="AA29" i="2"/>
  <c r="AA30" i="2"/>
  <c r="AA31" i="2"/>
  <c r="AA2" i="2"/>
  <c r="Z2" i="2"/>
  <c r="AB2" i="2" s="1"/>
  <c r="Y4" i="2"/>
  <c r="AD4" i="2" s="1"/>
  <c r="AE4" i="2" s="1"/>
  <c r="Y5" i="2"/>
  <c r="AD5" i="2" s="1"/>
  <c r="Y6" i="2"/>
  <c r="AD6" i="2" s="1"/>
  <c r="Y7" i="2"/>
  <c r="AD7" i="2" s="1"/>
  <c r="Y8" i="2"/>
  <c r="AD8" i="2" s="1"/>
  <c r="Y9" i="2"/>
  <c r="AD9" i="2" s="1"/>
  <c r="Y10" i="2"/>
  <c r="AD10" i="2" s="1"/>
  <c r="Y11" i="2"/>
  <c r="Y12" i="2"/>
  <c r="AD12" i="2" s="1"/>
  <c r="Y13" i="2"/>
  <c r="AD13" i="2" s="1"/>
  <c r="Y14" i="2"/>
  <c r="AD14" i="2" s="1"/>
  <c r="Y15" i="2"/>
  <c r="AD15" i="2" s="1"/>
  <c r="Y16" i="2"/>
  <c r="AD16" i="2" s="1"/>
  <c r="Y17" i="2"/>
  <c r="AD17" i="2" s="1"/>
  <c r="Y18" i="2"/>
  <c r="AD18" i="2" s="1"/>
  <c r="Y19" i="2"/>
  <c r="AD19" i="2" s="1"/>
  <c r="Y20" i="2"/>
  <c r="AD20" i="2" s="1"/>
  <c r="Y21" i="2"/>
  <c r="AD21" i="2" s="1"/>
  <c r="Y22" i="2"/>
  <c r="AD22" i="2" s="1"/>
  <c r="Y23" i="2"/>
  <c r="AD23" i="2" s="1"/>
  <c r="Y24" i="2"/>
  <c r="AD24" i="2" s="1"/>
  <c r="Y25" i="2"/>
  <c r="AD25" i="2" s="1"/>
  <c r="AD26" i="2"/>
  <c r="Y27" i="2"/>
  <c r="AD27" i="2" s="1"/>
  <c r="Y28" i="2"/>
  <c r="AD28" i="2" s="1"/>
  <c r="Y29" i="2"/>
  <c r="AD29" i="2" s="1"/>
  <c r="Y30" i="2"/>
  <c r="AD30" i="2" s="1"/>
  <c r="Y31" i="2"/>
  <c r="AD31" i="2" s="1"/>
  <c r="B32" i="13"/>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AF49" i="13"/>
  <c r="AE49" i="13"/>
  <c r="AD49" i="13"/>
  <c r="AC49" i="13"/>
  <c r="AB49" i="13"/>
  <c r="AA49" i="13"/>
  <c r="Z49" i="13"/>
  <c r="Y49" i="13"/>
  <c r="X49" i="13"/>
  <c r="W49" i="13"/>
  <c r="V49" i="13"/>
  <c r="U49" i="13"/>
  <c r="T49" i="13"/>
  <c r="S49" i="13"/>
  <c r="R49" i="13"/>
  <c r="Q49" i="13"/>
  <c r="P49" i="13"/>
  <c r="O49" i="13"/>
  <c r="N49" i="13"/>
  <c r="M49" i="13"/>
  <c r="L49" i="13"/>
  <c r="K49" i="13"/>
  <c r="J49" i="13"/>
  <c r="I49" i="13"/>
  <c r="H49" i="13"/>
  <c r="G49" i="13"/>
  <c r="F49" i="13"/>
  <c r="E49" i="13"/>
  <c r="D49" i="13"/>
  <c r="C49" i="13"/>
  <c r="AG48" i="13"/>
  <c r="AG47" i="13"/>
  <c r="AG46" i="13"/>
  <c r="AG45" i="13"/>
  <c r="AG44" i="13"/>
  <c r="AG43" i="13"/>
  <c r="AG42" i="13"/>
  <c r="AG41" i="13"/>
  <c r="AG40" i="13"/>
  <c r="AG39" i="13"/>
  <c r="AG38" i="13"/>
  <c r="AG37" i="13"/>
  <c r="AG36" i="13"/>
  <c r="AG35" i="13"/>
  <c r="AG34" i="13"/>
  <c r="AG33" i="13"/>
  <c r="AC52" i="2" l="1"/>
  <c r="AC53" i="2"/>
  <c r="AC126" i="2"/>
  <c r="AC134" i="2"/>
  <c r="AC142" i="2"/>
  <c r="AC150" i="2"/>
  <c r="AC158" i="2"/>
  <c r="AC49" i="2"/>
  <c r="AC114" i="2"/>
  <c r="AC82" i="2"/>
  <c r="AC54" i="2"/>
  <c r="AC56" i="2"/>
  <c r="AC62" i="2"/>
  <c r="AC74" i="2"/>
  <c r="AC80" i="2"/>
  <c r="AC98" i="2"/>
  <c r="AC106" i="2"/>
  <c r="AC112" i="2"/>
  <c r="AC122" i="2"/>
  <c r="AC130" i="2"/>
  <c r="AC138" i="2"/>
  <c r="AC146" i="2"/>
  <c r="AC154" i="2"/>
  <c r="AC33" i="2"/>
  <c r="AC66" i="2"/>
  <c r="AC72" i="2"/>
  <c r="AC90" i="2"/>
  <c r="AC96" i="2"/>
  <c r="AC104" i="2"/>
  <c r="AD11" i="2"/>
  <c r="AC41" i="2"/>
  <c r="AC88" i="2"/>
  <c r="AC157" i="2"/>
  <c r="AC125" i="2"/>
  <c r="AC102" i="2"/>
  <c r="AC107" i="2"/>
  <c r="AC97" i="2"/>
  <c r="AC113" i="2"/>
  <c r="AC161" i="2"/>
  <c r="AC129" i="2"/>
  <c r="AC152" i="2"/>
  <c r="AC136" i="2"/>
  <c r="AC84" i="2"/>
  <c r="AC159" i="2"/>
  <c r="AC93" i="2"/>
  <c r="AC85" i="2"/>
  <c r="AC77" i="2"/>
  <c r="AC69" i="2"/>
  <c r="AC61" i="2"/>
  <c r="AC95" i="2"/>
  <c r="AC79" i="2"/>
  <c r="AC63" i="2"/>
  <c r="AC37" i="2"/>
  <c r="AC40" i="2"/>
  <c r="AC43" i="2"/>
  <c r="AC42" i="2"/>
  <c r="AC89" i="2"/>
  <c r="AC73" i="2"/>
  <c r="AC87" i="2"/>
  <c r="AC55" i="2"/>
  <c r="AC35" i="2"/>
  <c r="AC110" i="2"/>
  <c r="AC103" i="2"/>
  <c r="AC140" i="2"/>
  <c r="AC151" i="2"/>
  <c r="AC127" i="2"/>
  <c r="AC149" i="2"/>
  <c r="AC117" i="2"/>
  <c r="AC78" i="2"/>
  <c r="AC111" i="2"/>
  <c r="AC101" i="2"/>
  <c r="AC153" i="2"/>
  <c r="AC121" i="2"/>
  <c r="AC148" i="2"/>
  <c r="AC132" i="2"/>
  <c r="AC120" i="2"/>
  <c r="AC92" i="2"/>
  <c r="AC155" i="2"/>
  <c r="AC147" i="2"/>
  <c r="AC139" i="2"/>
  <c r="AC131" i="2"/>
  <c r="AC123" i="2"/>
  <c r="AC91" i="2"/>
  <c r="AC75" i="2"/>
  <c r="AC59" i="2"/>
  <c r="AC36" i="2"/>
  <c r="AC39" i="2"/>
  <c r="AC44" i="2"/>
  <c r="AC38" i="2"/>
  <c r="AC71" i="2"/>
  <c r="AC51" i="2"/>
  <c r="AC34" i="2"/>
  <c r="AC64" i="2"/>
  <c r="AC86" i="2"/>
  <c r="AC119" i="2"/>
  <c r="AC137" i="2"/>
  <c r="AC124" i="2"/>
  <c r="AC108" i="2"/>
  <c r="AC76" i="2"/>
  <c r="AC58" i="2"/>
  <c r="AC135" i="2"/>
  <c r="AC116" i="2"/>
  <c r="AC32" i="2"/>
  <c r="AC141" i="2"/>
  <c r="AC94" i="2"/>
  <c r="AC70" i="2"/>
  <c r="AC99" i="2"/>
  <c r="AC115" i="2"/>
  <c r="AC105" i="2"/>
  <c r="AC145" i="2"/>
  <c r="AC160" i="2"/>
  <c r="AC144" i="2"/>
  <c r="AC128" i="2"/>
  <c r="AC118" i="2"/>
  <c r="AC100" i="2"/>
  <c r="AC68" i="2"/>
  <c r="AC60" i="2"/>
  <c r="AC81" i="2"/>
  <c r="AC65" i="2"/>
  <c r="AC57" i="2"/>
  <c r="AC48" i="2"/>
  <c r="AC50" i="2"/>
  <c r="AC133" i="2"/>
  <c r="AC109" i="2"/>
  <c r="AC156" i="2"/>
  <c r="AC143" i="2"/>
  <c r="AC83" i="2"/>
  <c r="AC47" i="2"/>
  <c r="AC45" i="2"/>
  <c r="AC67" i="2"/>
  <c r="AC46" i="2"/>
  <c r="AB55" i="2"/>
  <c r="AB61" i="2"/>
  <c r="AB99" i="2"/>
  <c r="AB38" i="2"/>
  <c r="AB85" i="2"/>
  <c r="AB77" i="2"/>
  <c r="AB109" i="2"/>
  <c r="AB42" i="2"/>
  <c r="AB147" i="2"/>
  <c r="AB155" i="2"/>
  <c r="AB34" i="2"/>
  <c r="AB46" i="2"/>
  <c r="AB69" i="2"/>
  <c r="AB93" i="2"/>
  <c r="AB101" i="2"/>
  <c r="AB115" i="2"/>
  <c r="AB123" i="2"/>
  <c r="AB131" i="2"/>
  <c r="AB139" i="2"/>
  <c r="AB127" i="2"/>
  <c r="AB135" i="2"/>
  <c r="AB143" i="2"/>
  <c r="AB151" i="2"/>
  <c r="AB159" i="2"/>
  <c r="AB50" i="2"/>
  <c r="AB48" i="2"/>
  <c r="AB141" i="2"/>
  <c r="AB161" i="2"/>
  <c r="AB116" i="2"/>
  <c r="AB97" i="2"/>
  <c r="AB153" i="2"/>
  <c r="AB37" i="2"/>
  <c r="AB134" i="2"/>
  <c r="AB87" i="2"/>
  <c r="AB53" i="2"/>
  <c r="AB39" i="2"/>
  <c r="AB146" i="2"/>
  <c r="AB103" i="2"/>
  <c r="AB89" i="2"/>
  <c r="AB56" i="2"/>
  <c r="AB102" i="2"/>
  <c r="AB121" i="2"/>
  <c r="AB112" i="2"/>
  <c r="AB104" i="2"/>
  <c r="AB72" i="2"/>
  <c r="AB64" i="2"/>
  <c r="AB148" i="2"/>
  <c r="AB140" i="2"/>
  <c r="AB132" i="2"/>
  <c r="AB124" i="2"/>
  <c r="AB45" i="2"/>
  <c r="AB136" i="2"/>
  <c r="AB120" i="2"/>
  <c r="AB149" i="2"/>
  <c r="AB160" i="2"/>
  <c r="AB105" i="2"/>
  <c r="AB73" i="2"/>
  <c r="AB35" i="2"/>
  <c r="AB142" i="2"/>
  <c r="AB154" i="2"/>
  <c r="AB75" i="2"/>
  <c r="AB114" i="2"/>
  <c r="AB96" i="2"/>
  <c r="AB36" i="2"/>
  <c r="AB133" i="2"/>
  <c r="AB137" i="2"/>
  <c r="AB118" i="2"/>
  <c r="AB79" i="2"/>
  <c r="AB145" i="2"/>
  <c r="AB158" i="2"/>
  <c r="AB126" i="2"/>
  <c r="AB81" i="2"/>
  <c r="AB52" i="2"/>
  <c r="AB51" i="2"/>
  <c r="AB33" i="2"/>
  <c r="AB138" i="2"/>
  <c r="AB100" i="2"/>
  <c r="AB71" i="2"/>
  <c r="AB107" i="2"/>
  <c r="AB84" i="2"/>
  <c r="AB68" i="2"/>
  <c r="AB57" i="2"/>
  <c r="AB106" i="2"/>
  <c r="AB111" i="2"/>
  <c r="AB80" i="2"/>
  <c r="AB90" i="2"/>
  <c r="AB82" i="2"/>
  <c r="AB74" i="2"/>
  <c r="AB66" i="2"/>
  <c r="AB58" i="2"/>
  <c r="AB49" i="2"/>
  <c r="AB156" i="2"/>
  <c r="AB40" i="2"/>
  <c r="AB59" i="2"/>
  <c r="AB44" i="2"/>
  <c r="AB122" i="2"/>
  <c r="AB157" i="2"/>
  <c r="AB125" i="2"/>
  <c r="AB129" i="2"/>
  <c r="AB108" i="2"/>
  <c r="AB76" i="2"/>
  <c r="AB47" i="2"/>
  <c r="AB43" i="2"/>
  <c r="AB150" i="2"/>
  <c r="AB63" i="2"/>
  <c r="AB60" i="2"/>
  <c r="AB130" i="2"/>
  <c r="AB95" i="2"/>
  <c r="AB65" i="2"/>
  <c r="AB83" i="2"/>
  <c r="AB67" i="2"/>
  <c r="AB94" i="2"/>
  <c r="AB110" i="2"/>
  <c r="AB88" i="2"/>
  <c r="AB152" i="2"/>
  <c r="AB144" i="2"/>
  <c r="AB128" i="2"/>
  <c r="AB113" i="2"/>
  <c r="AB92" i="2"/>
  <c r="AB91" i="2"/>
  <c r="AB98" i="2"/>
  <c r="AB117" i="2"/>
  <c r="AB119" i="2"/>
  <c r="AB86" i="2"/>
  <c r="AB54" i="2"/>
  <c r="AB41" i="2"/>
  <c r="AB78" i="2"/>
  <c r="AB70" i="2"/>
  <c r="AB32" i="2"/>
  <c r="AB62" i="2"/>
  <c r="AE45" i="2"/>
  <c r="AE42" i="2"/>
  <c r="AE36" i="2"/>
  <c r="AE35" i="2"/>
  <c r="AE32" i="2"/>
  <c r="AE34" i="2"/>
  <c r="AE40" i="2"/>
  <c r="AE49" i="2"/>
  <c r="AE51" i="2"/>
  <c r="AE39" i="2"/>
  <c r="AE46" i="2"/>
  <c r="AE38" i="2"/>
  <c r="AE37" i="2"/>
  <c r="AE44" i="2"/>
  <c r="AE33" i="2"/>
  <c r="AE43" i="2"/>
  <c r="AE48" i="2"/>
  <c r="AE50" i="2"/>
  <c r="AE41" i="2"/>
  <c r="AE47" i="2"/>
  <c r="AB3" i="2"/>
  <c r="AC4" i="2"/>
  <c r="AE31" i="2"/>
  <c r="AE29" i="2"/>
  <c r="AE27" i="2"/>
  <c r="AE23" i="2"/>
  <c r="AE21" i="2"/>
  <c r="AE19" i="2"/>
  <c r="AE17" i="2"/>
  <c r="AE15" i="2"/>
  <c r="AE13" i="2"/>
  <c r="AE11" i="2"/>
  <c r="AE9" i="2"/>
  <c r="AE7" i="2"/>
  <c r="AE5" i="2"/>
  <c r="AE28" i="2"/>
  <c r="AE26" i="2"/>
  <c r="AE24" i="2"/>
  <c r="AE22" i="2"/>
  <c r="AE20" i="2"/>
  <c r="AE18" i="2"/>
  <c r="AE16" i="2"/>
  <c r="AE14" i="2"/>
  <c r="AE12" i="2"/>
  <c r="AE10" i="2"/>
  <c r="AE8" i="2"/>
  <c r="AE6" i="2"/>
  <c r="AE30" i="2"/>
  <c r="AB30" i="2"/>
  <c r="AB28" i="2"/>
  <c r="AB26" i="2"/>
  <c r="AB24" i="2"/>
  <c r="AB22" i="2"/>
  <c r="AB20" i="2"/>
  <c r="AB18" i="2"/>
  <c r="AB16" i="2"/>
  <c r="AB14" i="2"/>
  <c r="AB12" i="2"/>
  <c r="AB10" i="2"/>
  <c r="AB8" i="2"/>
  <c r="AB6" i="2"/>
  <c r="AB4" i="2"/>
  <c r="AB31" i="2"/>
  <c r="AB29" i="2"/>
  <c r="AB27" i="2"/>
  <c r="AB25" i="2"/>
  <c r="AB23" i="2"/>
  <c r="AB21" i="2"/>
  <c r="AB19" i="2"/>
  <c r="AB17" i="2"/>
  <c r="AB15" i="2"/>
  <c r="AB13" i="2"/>
  <c r="AB11" i="2"/>
  <c r="AB9" i="2"/>
  <c r="AB7" i="2"/>
  <c r="AB5" i="2"/>
  <c r="AC3" i="2"/>
  <c r="AC31" i="2"/>
  <c r="AC29" i="2"/>
  <c r="AC27" i="2"/>
  <c r="AC25" i="2"/>
  <c r="AC23" i="2"/>
  <c r="AC21" i="2"/>
  <c r="AC19" i="2"/>
  <c r="AC17" i="2"/>
  <c r="AC15" i="2"/>
  <c r="AC13" i="2"/>
  <c r="AC11" i="2"/>
  <c r="AC9" i="2"/>
  <c r="AC7" i="2"/>
  <c r="AC5" i="2"/>
  <c r="AC2" i="2"/>
  <c r="AC30" i="2"/>
  <c r="AC28" i="2"/>
  <c r="AC26" i="2"/>
  <c r="AC24" i="2"/>
  <c r="AC22" i="2"/>
  <c r="AC20" i="2"/>
  <c r="AC18" i="2"/>
  <c r="AC16" i="2"/>
  <c r="AC14" i="2"/>
  <c r="AC12" i="2"/>
  <c r="AC10" i="2"/>
  <c r="AC8" i="2"/>
  <c r="AC6" i="2"/>
  <c r="AG49" i="13"/>
  <c r="B5" i="13"/>
  <c r="W2" i="2"/>
  <c r="F7" i="6"/>
  <c r="F8" i="6"/>
  <c r="F9" i="6"/>
  <c r="F10" i="6"/>
  <c r="F11" i="6"/>
  <c r="F12" i="6"/>
  <c r="F13" i="6"/>
  <c r="F14" i="6"/>
  <c r="F15" i="6"/>
  <c r="F16" i="6"/>
  <c r="F17" i="6"/>
  <c r="F18" i="6"/>
  <c r="F19" i="6"/>
  <c r="F20" i="6"/>
  <c r="F21" i="6"/>
  <c r="F22" i="6"/>
  <c r="F23" i="6"/>
  <c r="F24" i="6"/>
  <c r="F25" i="6"/>
  <c r="F26" i="6"/>
  <c r="F27" i="6"/>
  <c r="F28" i="6"/>
  <c r="F29" i="6"/>
  <c r="F30" i="6"/>
  <c r="F31" i="6"/>
  <c r="F32" i="6"/>
  <c r="D33" i="6"/>
  <c r="E33" i="6"/>
  <c r="F33" i="6"/>
  <c r="D34" i="6"/>
  <c r="E34" i="6"/>
  <c r="F34" i="6"/>
  <c r="D35" i="6"/>
  <c r="E35" i="6"/>
  <c r="F35" i="6"/>
  <c r="D22" i="13"/>
  <c r="D24" i="13" s="1"/>
  <c r="E22" i="13"/>
  <c r="E24" i="13" s="1"/>
  <c r="F22" i="13"/>
  <c r="F24" i="13" s="1"/>
  <c r="G22" i="13"/>
  <c r="G24" i="13" s="1"/>
  <c r="H22" i="13"/>
  <c r="H24" i="13" s="1"/>
  <c r="I22" i="13"/>
  <c r="I24" i="13" s="1"/>
  <c r="J22" i="13"/>
  <c r="J24" i="13" s="1"/>
  <c r="K22" i="13"/>
  <c r="K24" i="13" s="1"/>
  <c r="L22" i="13"/>
  <c r="L24" i="13" s="1"/>
  <c r="M22" i="13"/>
  <c r="M24" i="13" s="1"/>
  <c r="N22" i="13"/>
  <c r="N24" i="13" s="1"/>
  <c r="O22" i="13"/>
  <c r="O24" i="13" s="1"/>
  <c r="P22" i="13"/>
  <c r="P24" i="13" s="1"/>
  <c r="Q22" i="13"/>
  <c r="Q24" i="13" s="1"/>
  <c r="R22" i="13"/>
  <c r="R24" i="13" s="1"/>
  <c r="S22" i="13"/>
  <c r="S24" i="13" s="1"/>
  <c r="T22" i="13"/>
  <c r="T24" i="13" s="1"/>
  <c r="U22" i="13"/>
  <c r="U24" i="13" s="1"/>
  <c r="V22" i="13"/>
  <c r="V24" i="13" s="1"/>
  <c r="W22" i="13"/>
  <c r="W24" i="13" s="1"/>
  <c r="X22" i="13"/>
  <c r="X24" i="13" s="1"/>
  <c r="Y22" i="13"/>
  <c r="Y24" i="13" s="1"/>
  <c r="Z22" i="13"/>
  <c r="Z24" i="13" s="1"/>
  <c r="AA22" i="13"/>
  <c r="AA24" i="13" s="1"/>
  <c r="AB22" i="13"/>
  <c r="AB24" i="13" s="1"/>
  <c r="AC22" i="13"/>
  <c r="AC24" i="13" s="1"/>
  <c r="AD22" i="13"/>
  <c r="AD24" i="13" s="1"/>
  <c r="AE22" i="13"/>
  <c r="AE24" i="13" s="1"/>
  <c r="AF22" i="13"/>
  <c r="AF24" i="13" s="1"/>
  <c r="C22" i="13"/>
  <c r="C24" i="13" s="1"/>
  <c r="AG7" i="13"/>
  <c r="AG8" i="13"/>
  <c r="AG9" i="13"/>
  <c r="AG10" i="13"/>
  <c r="AG11" i="13"/>
  <c r="AG12" i="13"/>
  <c r="AG13" i="13"/>
  <c r="AG14" i="13"/>
  <c r="AG15" i="13"/>
  <c r="AG16" i="13"/>
  <c r="AG17" i="13"/>
  <c r="AG18" i="13"/>
  <c r="AG19" i="13"/>
  <c r="AG20" i="13"/>
  <c r="AG21" i="13"/>
  <c r="AG6" i="13"/>
  <c r="U5" i="8"/>
  <c r="D7" i="10"/>
  <c r="H5" i="10"/>
  <c r="F3" i="10"/>
  <c r="AE52" i="2" l="1"/>
  <c r="AE25" i="2"/>
  <c r="AE56" i="2"/>
  <c r="AE53" i="2"/>
  <c r="AE117" i="2"/>
  <c r="AE73" i="2"/>
  <c r="AE79" i="2"/>
  <c r="AE60" i="2"/>
  <c r="AE93" i="2"/>
  <c r="AE115" i="2"/>
  <c r="AE83" i="2"/>
  <c r="AE55" i="2"/>
  <c r="AE57" i="2"/>
  <c r="AE66" i="2"/>
  <c r="AE54" i="2"/>
  <c r="AE145" i="2"/>
  <c r="AE95" i="2"/>
  <c r="AE101" i="2"/>
  <c r="AE69" i="2"/>
  <c r="AE61" i="2"/>
  <c r="AE107" i="2"/>
  <c r="AE75" i="2"/>
  <c r="AE67" i="2"/>
  <c r="AE147" i="2"/>
  <c r="AE129" i="2"/>
  <c r="AE97" i="2"/>
  <c r="AE111" i="2"/>
  <c r="AE109" i="2"/>
  <c r="AE77" i="2"/>
  <c r="AE99" i="2"/>
  <c r="AE63" i="2"/>
  <c r="AE85" i="2"/>
  <c r="AE91" i="2"/>
  <c r="AE59" i="2"/>
  <c r="AE149" i="2"/>
  <c r="AE146" i="2"/>
  <c r="AE155" i="2"/>
  <c r="AE151" i="2"/>
  <c r="AE72" i="2"/>
  <c r="AE104" i="2"/>
  <c r="AE160" i="2"/>
  <c r="AE98" i="2"/>
  <c r="AE132" i="2"/>
  <c r="AE84" i="2"/>
  <c r="AE119" i="2"/>
  <c r="AE70" i="2"/>
  <c r="AE102" i="2"/>
  <c r="AE136" i="2"/>
  <c r="AE103" i="2"/>
  <c r="AE121" i="2"/>
  <c r="AE122" i="2"/>
  <c r="AE113" i="2"/>
  <c r="AE158" i="2"/>
  <c r="AE157" i="2"/>
  <c r="AE123" i="2"/>
  <c r="AE64" i="2"/>
  <c r="AE148" i="2"/>
  <c r="AE76" i="2"/>
  <c r="AE94" i="2"/>
  <c r="AE131" i="2"/>
  <c r="AE141" i="2"/>
  <c r="AE161" i="2"/>
  <c r="AE65" i="2"/>
  <c r="AE134" i="2"/>
  <c r="AE133" i="2"/>
  <c r="AE80" i="2"/>
  <c r="AE112" i="2"/>
  <c r="AE74" i="2"/>
  <c r="AE106" i="2"/>
  <c r="AE144" i="2"/>
  <c r="AE92" i="2"/>
  <c r="AE128" i="2"/>
  <c r="AE78" i="2"/>
  <c r="AE110" i="2"/>
  <c r="AE152" i="2"/>
  <c r="AE81" i="2"/>
  <c r="AE137" i="2"/>
  <c r="AE138" i="2"/>
  <c r="AE139" i="2"/>
  <c r="AE135" i="2"/>
  <c r="AE130" i="2"/>
  <c r="AE118" i="2"/>
  <c r="AE156" i="2"/>
  <c r="AE87" i="2"/>
  <c r="AE62" i="2"/>
  <c r="AE143" i="2"/>
  <c r="AE105" i="2"/>
  <c r="AE150" i="2"/>
  <c r="AE58" i="2"/>
  <c r="AE88" i="2"/>
  <c r="AE124" i="2"/>
  <c r="AE82" i="2"/>
  <c r="AE114" i="2"/>
  <c r="AE68" i="2"/>
  <c r="AE100" i="2"/>
  <c r="AE140" i="2"/>
  <c r="AE86" i="2"/>
  <c r="AE116" i="2"/>
  <c r="AE71" i="2"/>
  <c r="AE89" i="2"/>
  <c r="AE153" i="2"/>
  <c r="AE154" i="2"/>
  <c r="AE126" i="2"/>
  <c r="AE125" i="2"/>
  <c r="AE159" i="2"/>
  <c r="AE96" i="2"/>
  <c r="AE90" i="2"/>
  <c r="AE108" i="2"/>
  <c r="AE120" i="2"/>
  <c r="AE127" i="2"/>
  <c r="AE142" i="2"/>
  <c r="AG24" i="13"/>
  <c r="O4" i="11" s="1"/>
  <c r="AG22" i="13"/>
  <c r="L5" i="11" s="1"/>
  <c r="B19" i="7"/>
  <c r="R14" i="7"/>
  <c r="R13" i="7"/>
  <c r="R10" i="7"/>
  <c r="R7" i="7"/>
  <c r="X3" i="2"/>
  <c r="X4" i="2"/>
  <c r="X5" i="2"/>
  <c r="X6" i="2"/>
  <c r="X7" i="2"/>
  <c r="X9" i="2"/>
  <c r="X10" i="2"/>
  <c r="X11" i="2"/>
  <c r="X12" i="2"/>
  <c r="X13" i="2"/>
  <c r="X14" i="2"/>
  <c r="X15" i="2"/>
  <c r="X16" i="2"/>
  <c r="X17" i="2"/>
  <c r="X18" i="2"/>
  <c r="X19" i="2"/>
  <c r="X20" i="2"/>
  <c r="X21" i="2"/>
  <c r="X22" i="2"/>
  <c r="X23" i="2"/>
  <c r="X24" i="2"/>
  <c r="X25" i="2"/>
  <c r="X26" i="2"/>
  <c r="X27" i="2"/>
  <c r="X28" i="2"/>
  <c r="X29" i="2"/>
  <c r="X30" i="2"/>
  <c r="X31" i="2"/>
  <c r="X2" i="2"/>
  <c r="X32" i="5" l="1"/>
  <c r="W3" i="2"/>
  <c r="W4" i="2"/>
  <c r="W5" i="2"/>
  <c r="W6" i="2"/>
  <c r="W7" i="2"/>
  <c r="W9" i="2"/>
  <c r="W10" i="2"/>
  <c r="W11" i="2"/>
  <c r="W12" i="2"/>
  <c r="W13" i="2"/>
  <c r="W14" i="2"/>
  <c r="W15" i="2"/>
  <c r="W16" i="2"/>
  <c r="W17" i="2"/>
  <c r="W18" i="2"/>
  <c r="W19" i="2"/>
  <c r="W20" i="2"/>
  <c r="W21" i="2"/>
  <c r="W22" i="2"/>
  <c r="W23" i="2"/>
  <c r="W24" i="2"/>
  <c r="W25" i="2"/>
  <c r="W27" i="2"/>
  <c r="W28" i="2"/>
  <c r="W29" i="2"/>
  <c r="W30" i="2"/>
  <c r="S3" i="2"/>
  <c r="S4" i="2"/>
  <c r="S5" i="2"/>
  <c r="S6" i="2"/>
  <c r="S7" i="2"/>
  <c r="S8" i="2"/>
  <c r="S9" i="2"/>
  <c r="S10" i="2"/>
  <c r="S11" i="2"/>
  <c r="D8" i="6" s="1"/>
  <c r="S12" i="2"/>
  <c r="D9" i="6" s="1"/>
  <c r="S13" i="2"/>
  <c r="S14" i="2"/>
  <c r="S15" i="2"/>
  <c r="S16" i="2"/>
  <c r="S17" i="2"/>
  <c r="S18" i="2"/>
  <c r="S19" i="2"/>
  <c r="S20" i="2"/>
  <c r="S21" i="2"/>
  <c r="S22" i="2"/>
  <c r="S23" i="2"/>
  <c r="S24" i="2"/>
  <c r="S25" i="2"/>
  <c r="S26" i="2"/>
  <c r="S27" i="2"/>
  <c r="S28" i="2"/>
  <c r="S29" i="2"/>
  <c r="S30" i="2"/>
  <c r="S31" i="2"/>
  <c r="T22" i="2"/>
  <c r="T23" i="2"/>
  <c r="T24" i="2"/>
  <c r="T25" i="2"/>
  <c r="T26" i="2"/>
  <c r="T27" i="2"/>
  <c r="T28" i="2"/>
  <c r="E29" i="6" s="1"/>
  <c r="T29" i="2"/>
  <c r="E30" i="6" s="1"/>
  <c r="T30" i="2"/>
  <c r="E31" i="6" s="1"/>
  <c r="T31" i="2"/>
  <c r="E32" i="6" s="1"/>
  <c r="S2" i="2"/>
  <c r="G6" i="12" s="1"/>
  <c r="T3" i="2"/>
  <c r="T4" i="2"/>
  <c r="T5" i="2"/>
  <c r="E6" i="6" s="1"/>
  <c r="T6" i="2"/>
  <c r="T7" i="2"/>
  <c r="T8" i="2"/>
  <c r="T9" i="2"/>
  <c r="T10" i="2"/>
  <c r="T11" i="2"/>
  <c r="T12" i="2"/>
  <c r="T13" i="2"/>
  <c r="T14" i="2"/>
  <c r="T15" i="2"/>
  <c r="T16" i="2"/>
  <c r="T17" i="2"/>
  <c r="T18" i="2"/>
  <c r="T19" i="2"/>
  <c r="T20" i="2"/>
  <c r="T21" i="2"/>
  <c r="T2" i="2"/>
  <c r="E3" i="6"/>
  <c r="AG31" i="5"/>
  <c r="S6" i="5"/>
  <c r="R24" i="5"/>
  <c r="R22" i="5"/>
  <c r="R20" i="5"/>
  <c r="R18" i="5"/>
  <c r="R14" i="5"/>
  <c r="R11" i="5"/>
  <c r="R10" i="5"/>
  <c r="E6" i="4"/>
  <c r="E4" i="4"/>
  <c r="E21" i="6" l="1"/>
  <c r="D7" i="6"/>
  <c r="G9" i="12"/>
  <c r="E22" i="6"/>
  <c r="G8" i="12"/>
  <c r="D6" i="6"/>
  <c r="D12" i="10"/>
  <c r="E19" i="6"/>
  <c r="E18" i="6"/>
  <c r="E24" i="6"/>
  <c r="E17" i="6"/>
  <c r="E13" i="6"/>
  <c r="E9" i="6"/>
  <c r="E27" i="6"/>
  <c r="E23" i="6"/>
  <c r="E14" i="6"/>
  <c r="E28" i="6"/>
  <c r="E20" i="6"/>
  <c r="E16" i="6"/>
  <c r="E26" i="6"/>
  <c r="E15" i="6"/>
  <c r="E11" i="6"/>
  <c r="E25" i="6"/>
  <c r="E10" i="6"/>
  <c r="E12" i="6"/>
  <c r="E8" i="6"/>
  <c r="G33" i="12"/>
  <c r="D32" i="6"/>
  <c r="G29" i="12"/>
  <c r="D28" i="6"/>
  <c r="G25" i="12"/>
  <c r="D24" i="6"/>
  <c r="G21" i="12"/>
  <c r="D20" i="6"/>
  <c r="G17" i="12"/>
  <c r="D16" i="6"/>
  <c r="G13" i="12"/>
  <c r="D12" i="6"/>
  <c r="G32" i="12"/>
  <c r="D31" i="6"/>
  <c r="G28" i="12"/>
  <c r="D27" i="6"/>
  <c r="G24" i="12"/>
  <c r="D23" i="6"/>
  <c r="G20" i="12"/>
  <c r="D19" i="6"/>
  <c r="G16" i="12"/>
  <c r="D15" i="6"/>
  <c r="G12" i="12"/>
  <c r="D11" i="6"/>
  <c r="G31" i="12"/>
  <c r="D30" i="6"/>
  <c r="G27" i="12"/>
  <c r="D26" i="6"/>
  <c r="G23" i="12"/>
  <c r="D22" i="6"/>
  <c r="G19" i="12"/>
  <c r="D18" i="6"/>
  <c r="G15" i="12"/>
  <c r="D14" i="6"/>
  <c r="G11" i="12"/>
  <c r="D10" i="6"/>
  <c r="G30" i="12"/>
  <c r="D29" i="6"/>
  <c r="G26" i="12"/>
  <c r="D25" i="6"/>
  <c r="G22" i="12"/>
  <c r="D21" i="6"/>
  <c r="G18" i="12"/>
  <c r="D17" i="6"/>
  <c r="G14" i="12"/>
  <c r="D13" i="6"/>
  <c r="G10" i="12"/>
  <c r="E7" i="6"/>
  <c r="G7" i="12"/>
  <c r="D6" i="10"/>
</calcChain>
</file>

<file path=xl/comments1.xml><?xml version="1.0" encoding="utf-8"?>
<comments xmlns="http://schemas.openxmlformats.org/spreadsheetml/2006/main">
  <authors>
    <author>Windows ユーザー</author>
  </authors>
  <commentList>
    <comment ref="AE3" authorId="0" shapeId="0">
      <text>
        <r>
          <rPr>
            <sz val="9"/>
            <color indexed="81"/>
            <rFont val="MS P ゴシック"/>
            <family val="3"/>
            <charset val="128"/>
          </rPr>
          <t>（注）本通知書は、代理投票した選挙人１名につき１通としてください。複数人いる場合は、様式をコピーの上ご使用ください。</t>
        </r>
      </text>
    </comment>
  </commentList>
</comments>
</file>

<file path=xl/comments2.xml><?xml version="1.0" encoding="utf-8"?>
<comments xmlns="http://schemas.openxmlformats.org/spreadsheetml/2006/main">
  <authors>
    <author>Windows ユーザー</author>
  </authors>
  <commentList>
    <comment ref="I1" authorId="0" shapeId="0">
      <text>
        <r>
          <rPr>
            <sz val="9"/>
            <color indexed="81"/>
            <rFont val="MS P ゴシック"/>
            <family val="3"/>
            <charset val="128"/>
          </rPr>
          <t>（注）本調書は、代理投票仮投票した選挙人２名につき１通としてください。２名以上いる場合は、様式をコピーの上ご使用ください。</t>
        </r>
      </text>
    </comment>
  </commentList>
</comments>
</file>

<file path=xl/sharedStrings.xml><?xml version="1.0" encoding="utf-8"?>
<sst xmlns="http://schemas.openxmlformats.org/spreadsheetml/2006/main" count="445" uniqueCount="290">
  <si>
    <t>選管で入力済</t>
    <rPh sb="0" eb="2">
      <t>センカン</t>
    </rPh>
    <rPh sb="3" eb="5">
      <t>ニュウリョク</t>
    </rPh>
    <rPh sb="5" eb="6">
      <t>ズ</t>
    </rPh>
    <phoneticPr fontId="1"/>
  </si>
  <si>
    <t>選挙期日</t>
    <rPh sb="0" eb="2">
      <t>センキョ</t>
    </rPh>
    <rPh sb="2" eb="4">
      <t>キジツ</t>
    </rPh>
    <phoneticPr fontId="1"/>
  </si>
  <si>
    <t>選挙名</t>
    <rPh sb="0" eb="2">
      <t>センキョ</t>
    </rPh>
    <rPh sb="2" eb="3">
      <t>メイ</t>
    </rPh>
    <phoneticPr fontId="1"/>
  </si>
  <si>
    <t>必須</t>
    <rPh sb="0" eb="2">
      <t>ヒッス</t>
    </rPh>
    <phoneticPr fontId="1"/>
  </si>
  <si>
    <t>【選挙名】</t>
    <rPh sb="1" eb="4">
      <t>センキョメイ</t>
    </rPh>
    <phoneticPr fontId="1"/>
  </si>
  <si>
    <r>
      <t>　</t>
    </r>
    <r>
      <rPr>
        <sz val="16"/>
        <color theme="0"/>
        <rFont val="HGｺﾞｼｯｸE"/>
        <family val="3"/>
        <charset val="128"/>
      </rPr>
      <t>【不在者投票】　</t>
    </r>
    <r>
      <rPr>
        <sz val="22"/>
        <color theme="0"/>
        <rFont val="HGｺﾞｼｯｸE"/>
        <family val="3"/>
        <charset val="128"/>
      </rPr>
      <t>基本項目入力シート</t>
    </r>
    <rPh sb="2" eb="5">
      <t>フザイシャ</t>
    </rPh>
    <rPh sb="5" eb="7">
      <t>トウヒョウ</t>
    </rPh>
    <rPh sb="9" eb="11">
      <t>キホン</t>
    </rPh>
    <rPh sb="11" eb="13">
      <t>コウモク</t>
    </rPh>
    <rPh sb="13" eb="15">
      <t>ニュウリョク</t>
    </rPh>
    <phoneticPr fontId="1"/>
  </si>
  <si>
    <t>岡山県知事選挙</t>
    <rPh sb="0" eb="2">
      <t>オカヤマ</t>
    </rPh>
    <rPh sb="2" eb="5">
      <t>ケンチジ</t>
    </rPh>
    <rPh sb="5" eb="7">
      <t>センキョ</t>
    </rPh>
    <phoneticPr fontId="1"/>
  </si>
  <si>
    <t>岡山県議会議員補欠選挙</t>
    <rPh sb="0" eb="2">
      <t>オカヤマ</t>
    </rPh>
    <rPh sb="2" eb="5">
      <t>ケンギカイ</t>
    </rPh>
    <rPh sb="5" eb="7">
      <t>ギイン</t>
    </rPh>
    <rPh sb="7" eb="9">
      <t>ホケツ</t>
    </rPh>
    <rPh sb="9" eb="11">
      <t>センキョ</t>
    </rPh>
    <phoneticPr fontId="1"/>
  </si>
  <si>
    <t>施設の所在地</t>
    <rPh sb="0" eb="2">
      <t>シセツ</t>
    </rPh>
    <rPh sb="3" eb="6">
      <t>ショザイチ</t>
    </rPh>
    <phoneticPr fontId="1"/>
  </si>
  <si>
    <t>施設の名称</t>
    <rPh sb="0" eb="2">
      <t>シセツ</t>
    </rPh>
    <rPh sb="3" eb="5">
      <t>メイショウ</t>
    </rPh>
    <phoneticPr fontId="1"/>
  </si>
  <si>
    <t>不在者投票管理者の職</t>
    <rPh sb="0" eb="3">
      <t>フザイシャ</t>
    </rPh>
    <rPh sb="3" eb="5">
      <t>トウヒョウ</t>
    </rPh>
    <rPh sb="5" eb="8">
      <t>カンリシャ</t>
    </rPh>
    <rPh sb="9" eb="10">
      <t>ショク</t>
    </rPh>
    <phoneticPr fontId="1"/>
  </si>
  <si>
    <t>不在者投票管理者の氏名</t>
    <rPh sb="0" eb="3">
      <t>フザイシャ</t>
    </rPh>
    <rPh sb="3" eb="5">
      <t>トウヒョウ</t>
    </rPh>
    <rPh sb="5" eb="8">
      <t>カンリシャ</t>
    </rPh>
    <rPh sb="9" eb="11">
      <t>シメイ</t>
    </rPh>
    <phoneticPr fontId="1"/>
  </si>
  <si>
    <t>施設の電話番号</t>
    <rPh sb="0" eb="2">
      <t>シセツ</t>
    </rPh>
    <rPh sb="3" eb="5">
      <t>デンワ</t>
    </rPh>
    <rPh sb="5" eb="7">
      <t>バンゴウ</t>
    </rPh>
    <phoneticPr fontId="1"/>
  </si>
  <si>
    <t>施設のFAX番号</t>
    <rPh sb="0" eb="2">
      <t>シセツ</t>
    </rPh>
    <rPh sb="6" eb="8">
      <t>バンゴウ</t>
    </rPh>
    <phoneticPr fontId="1"/>
  </si>
  <si>
    <t>事務担当者の職</t>
    <rPh sb="0" eb="2">
      <t>ジム</t>
    </rPh>
    <rPh sb="2" eb="5">
      <t>タントウシャ</t>
    </rPh>
    <rPh sb="6" eb="7">
      <t>ショク</t>
    </rPh>
    <phoneticPr fontId="1"/>
  </si>
  <si>
    <t>事務担当者の氏名</t>
    <rPh sb="0" eb="2">
      <t>ジム</t>
    </rPh>
    <rPh sb="2" eb="5">
      <t>タントウシャ</t>
    </rPh>
    <rPh sb="6" eb="8">
      <t>シメイ</t>
    </rPh>
    <phoneticPr fontId="1"/>
  </si>
  <si>
    <t>代理投票の
補助者の氏名</t>
    <rPh sb="0" eb="2">
      <t>ダイリ</t>
    </rPh>
    <rPh sb="2" eb="4">
      <t>トウヒョウ</t>
    </rPh>
    <rPh sb="6" eb="8">
      <t>ホジョ</t>
    </rPh>
    <rPh sb="8" eb="9">
      <t>シャ</t>
    </rPh>
    <rPh sb="10" eb="12">
      <t>シメイ</t>
    </rPh>
    <phoneticPr fontId="1"/>
  </si>
  <si>
    <t>施設の郵便番号</t>
    <rPh sb="0" eb="2">
      <t>シセツ</t>
    </rPh>
    <rPh sb="3" eb="7">
      <t>ユウビンバンゴウ</t>
    </rPh>
    <phoneticPr fontId="1"/>
  </si>
  <si>
    <t>心身の故障</t>
    <rPh sb="0" eb="2">
      <t>シンシン</t>
    </rPh>
    <rPh sb="3" eb="5">
      <t>コショウ</t>
    </rPh>
    <phoneticPr fontId="1"/>
  </si>
  <si>
    <t>その他</t>
    <rPh sb="2" eb="3">
      <t>タ</t>
    </rPh>
    <phoneticPr fontId="1"/>
  </si>
  <si>
    <t>【代理投票の事由】</t>
    <rPh sb="1" eb="3">
      <t>ダイリ</t>
    </rPh>
    <rPh sb="3" eb="5">
      <t>トウヒョウ</t>
    </rPh>
    <rPh sb="6" eb="8">
      <t>ジユウ</t>
    </rPh>
    <phoneticPr fontId="1"/>
  </si>
  <si>
    <t>事由</t>
    <rPh sb="0" eb="2">
      <t>ジユウ</t>
    </rPh>
    <phoneticPr fontId="1"/>
  </si>
  <si>
    <t>【通帳】</t>
    <rPh sb="1" eb="3">
      <t>ツウチョウ</t>
    </rPh>
    <phoneticPr fontId="1"/>
  </si>
  <si>
    <t>通帳</t>
    <rPh sb="0" eb="2">
      <t>ツウチョウ</t>
    </rPh>
    <phoneticPr fontId="1"/>
  </si>
  <si>
    <t>普通</t>
    <rPh sb="0" eb="2">
      <t>フツウ</t>
    </rPh>
    <phoneticPr fontId="1"/>
  </si>
  <si>
    <t>当座</t>
    <rPh sb="0" eb="2">
      <t>トウザ</t>
    </rPh>
    <phoneticPr fontId="1"/>
  </si>
  <si>
    <t>【市区町村名】</t>
    <rPh sb="1" eb="3">
      <t>シク</t>
    </rPh>
    <rPh sb="3" eb="5">
      <t>チョウソン</t>
    </rPh>
    <rPh sb="5" eb="6">
      <t>メイ</t>
    </rPh>
    <phoneticPr fontId="1"/>
  </si>
  <si>
    <t>市区町村</t>
    <rPh sb="0" eb="2">
      <t>シク</t>
    </rPh>
    <rPh sb="2" eb="4">
      <t>チョウソン</t>
    </rPh>
    <phoneticPr fontId="1"/>
  </si>
  <si>
    <t>岡山市北区</t>
  </si>
  <si>
    <t>岡山市中区</t>
  </si>
  <si>
    <t>岡山市東区</t>
  </si>
  <si>
    <t>岡山市南区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</si>
  <si>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</si>
  <si>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</si>
  <si>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</si>
  <si>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</si>
  <si>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</si>
  <si>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</si>
  <si>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</si>
  <si>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</si>
  <si>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</si>
  <si>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</si>
  <si>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</si>
  <si>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</si>
  <si>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</si>
  <si>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</si>
  <si>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</si>
  <si>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</si>
  <si>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</si>
  <si>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</si>
  <si>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</si>
  <si>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</si>
  <si>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</si>
  <si>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</si>
  <si>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</si>
  <si>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</si>
  <si>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</si>
  <si>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</si>
  <si>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　経費振込先の口座情報</t>
    <rPh sb="1" eb="3">
      <t>ケイヒ</t>
    </rPh>
    <rPh sb="3" eb="5">
      <t>フリコミ</t>
    </rPh>
    <rPh sb="5" eb="6">
      <t>サキ</t>
    </rPh>
    <rPh sb="7" eb="9">
      <t>コウザ</t>
    </rPh>
    <rPh sb="9" eb="11">
      <t>ジョウホウ</t>
    </rPh>
    <phoneticPr fontId="1"/>
  </si>
  <si>
    <t>金融機関名</t>
    <rPh sb="0" eb="2">
      <t>キンユウ</t>
    </rPh>
    <rPh sb="2" eb="5">
      <t>キカンメイ</t>
    </rPh>
    <phoneticPr fontId="1"/>
  </si>
  <si>
    <t>本・支店名</t>
    <rPh sb="0" eb="1">
      <t>ホン</t>
    </rPh>
    <rPh sb="2" eb="5">
      <t>シテンメイ</t>
    </rPh>
    <phoneticPr fontId="1"/>
  </si>
  <si>
    <t>預金種別</t>
    <rPh sb="0" eb="2">
      <t>ヨキン</t>
    </rPh>
    <rPh sb="2" eb="4">
      <t>シュベツ</t>
    </rPh>
    <phoneticPr fontId="1"/>
  </si>
  <si>
    <t>口座番号</t>
    <rPh sb="0" eb="2">
      <t>コウザ</t>
    </rPh>
    <rPh sb="2" eb="4">
      <t>バンゴウ</t>
    </rPh>
    <phoneticPr fontId="1"/>
  </si>
  <si>
    <r>
      <t xml:space="preserve">口座名義人（漢字）
</t>
    </r>
    <r>
      <rPr>
        <sz val="8"/>
        <color theme="1"/>
        <rFont val="ＭＳ Ｐゴシック"/>
        <family val="3"/>
        <charset val="128"/>
        <scheme val="minor"/>
      </rPr>
      <t>※通帳に記載されているとおり</t>
    </r>
    <rPh sb="0" eb="2">
      <t>コウザ</t>
    </rPh>
    <rPh sb="2" eb="5">
      <t>メイギニン</t>
    </rPh>
    <rPh sb="6" eb="8">
      <t>カンジ</t>
    </rPh>
    <rPh sb="11" eb="13">
      <t>ツウチョウ</t>
    </rPh>
    <rPh sb="14" eb="16">
      <t>キサイ</t>
    </rPh>
    <phoneticPr fontId="1"/>
  </si>
  <si>
    <r>
      <t xml:space="preserve">口座名義人（カタカナ）
</t>
    </r>
    <r>
      <rPr>
        <sz val="8"/>
        <color theme="1"/>
        <rFont val="ＭＳ Ｐゴシック"/>
        <family val="3"/>
        <charset val="128"/>
        <scheme val="minor"/>
      </rPr>
      <t>※通帳に記載されているとおり</t>
    </r>
    <rPh sb="0" eb="2">
      <t>コウザ</t>
    </rPh>
    <rPh sb="2" eb="5">
      <t>メイギニン</t>
    </rPh>
    <rPh sb="13" eb="15">
      <t>ツウチョウ</t>
    </rPh>
    <rPh sb="16" eb="18">
      <t>キサイ</t>
    </rPh>
    <phoneticPr fontId="1"/>
  </si>
  <si>
    <t>番号</t>
    <rPh sb="0" eb="2">
      <t>バンゴウ</t>
    </rPh>
    <phoneticPr fontId="1"/>
  </si>
  <si>
    <t>選挙人氏名</t>
    <rPh sb="0" eb="3">
      <t>センキョニン</t>
    </rPh>
    <rPh sb="3" eb="5">
      <t>シメイ</t>
    </rPh>
    <phoneticPr fontId="1"/>
  </si>
  <si>
    <t>選挙人氏名
（漢字）</t>
    <rPh sb="0" eb="3">
      <t>センキョニン</t>
    </rPh>
    <rPh sb="3" eb="5">
      <t>シメイ</t>
    </rPh>
    <rPh sb="7" eb="9">
      <t>カンジ</t>
    </rPh>
    <phoneticPr fontId="1"/>
  </si>
  <si>
    <t>選挙人の住所
（大字と番地）</t>
    <rPh sb="0" eb="3">
      <t>センキョニン</t>
    </rPh>
    <rPh sb="4" eb="6">
      <t>ジュウショ</t>
    </rPh>
    <rPh sb="8" eb="10">
      <t>オオアザ</t>
    </rPh>
    <rPh sb="11" eb="13">
      <t>バンチ</t>
    </rPh>
    <phoneticPr fontId="1"/>
  </si>
  <si>
    <t>生年月日</t>
    <rPh sb="0" eb="4">
      <t>セイネンガッピ</t>
    </rPh>
    <phoneticPr fontId="1"/>
  </si>
  <si>
    <t>点字</t>
    <rPh sb="0" eb="2">
      <t>テンジ</t>
    </rPh>
    <phoneticPr fontId="1"/>
  </si>
  <si>
    <t>【点字】</t>
    <rPh sb="1" eb="3">
      <t>テンジ</t>
    </rPh>
    <phoneticPr fontId="1"/>
  </si>
  <si>
    <r>
      <t xml:space="preserve">市町村への請求日
</t>
    </r>
    <r>
      <rPr>
        <b/>
        <sz val="11"/>
        <color rgb="FFFF0000"/>
        <rFont val="ＭＳ Ｐゴシック"/>
        <family val="3"/>
        <charset val="128"/>
        <scheme val="minor"/>
      </rPr>
      <t>【必須】</t>
    </r>
    <rPh sb="0" eb="3">
      <t>シチョウソン</t>
    </rPh>
    <rPh sb="5" eb="8">
      <t>セイキュウビ</t>
    </rPh>
    <rPh sb="10" eb="12">
      <t>ヒッス</t>
    </rPh>
    <phoneticPr fontId="1"/>
  </si>
  <si>
    <r>
      <t xml:space="preserve">実際に投票した日
</t>
    </r>
    <r>
      <rPr>
        <b/>
        <sz val="11"/>
        <color rgb="FFFF0000"/>
        <rFont val="ＭＳ Ｐゴシック"/>
        <family val="3"/>
        <charset val="128"/>
        <scheme val="minor"/>
      </rPr>
      <t>【必須】</t>
    </r>
    <rPh sb="0" eb="2">
      <t>ジッサイ</t>
    </rPh>
    <rPh sb="3" eb="5">
      <t>トウヒョウ</t>
    </rPh>
    <rPh sb="7" eb="8">
      <t>ヒ</t>
    </rPh>
    <phoneticPr fontId="1"/>
  </si>
  <si>
    <t>投票用紙及び投票用封筒の請求依頼書</t>
    <phoneticPr fontId="1"/>
  </si>
  <si>
    <t>依頼月日</t>
    <rPh sb="0" eb="2">
      <t>イライ</t>
    </rPh>
    <rPh sb="2" eb="4">
      <t>ガッピ</t>
    </rPh>
    <phoneticPr fontId="1"/>
  </si>
  <si>
    <t>選挙人名簿に記載
されている住所</t>
    <rPh sb="0" eb="3">
      <t>センキョニン</t>
    </rPh>
    <rPh sb="3" eb="5">
      <t>メイボ</t>
    </rPh>
    <rPh sb="6" eb="8">
      <t>キサイ</t>
    </rPh>
    <rPh sb="14" eb="16">
      <t>ジュウショ</t>
    </rPh>
    <phoneticPr fontId="1"/>
  </si>
  <si>
    <t>ふりがな</t>
    <phoneticPr fontId="1"/>
  </si>
  <si>
    <t>生年月日</t>
    <rPh sb="0" eb="2">
      <t>セイネン</t>
    </rPh>
    <rPh sb="2" eb="4">
      <t>ガッピ</t>
    </rPh>
    <phoneticPr fontId="1"/>
  </si>
  <si>
    <t>請求依頼の種類</t>
    <rPh sb="0" eb="2">
      <t>セイキュウ</t>
    </rPh>
    <rPh sb="2" eb="4">
      <t>イライ</t>
    </rPh>
    <rPh sb="5" eb="7">
      <t>シュルイ</t>
    </rPh>
    <phoneticPr fontId="1"/>
  </si>
  <si>
    <t>備考</t>
    <rPh sb="0" eb="2">
      <t>ビコウ</t>
    </rPh>
    <phoneticPr fontId="1"/>
  </si>
  <si>
    <t>請求先の市町村名を選択</t>
    <rPh sb="0" eb="3">
      <t>セイキュウサキ</t>
    </rPh>
    <rPh sb="4" eb="7">
      <t>シチョウソン</t>
    </rPh>
    <rPh sb="7" eb="8">
      <t>メイ</t>
    </rPh>
    <rPh sb="9" eb="11">
      <t>センタク</t>
    </rPh>
    <phoneticPr fontId="1"/>
  </si>
  <si>
    <t>施 設 の 名 称</t>
    <phoneticPr fontId="1"/>
  </si>
  <si>
    <t>職　・　氏　　名</t>
    <phoneticPr fontId="1"/>
  </si>
  <si>
    <t>不在者投票管理者</t>
    <phoneticPr fontId="1"/>
  </si>
  <si>
    <t>電　話</t>
    <rPh sb="0" eb="1">
      <t>デン</t>
    </rPh>
    <rPh sb="2" eb="3">
      <t>ハナシ</t>
    </rPh>
    <phoneticPr fontId="1"/>
  </si>
  <si>
    <t>F A X</t>
    <phoneticPr fontId="1"/>
  </si>
  <si>
    <t>不在者投票実施予定日</t>
    <phoneticPr fontId="1"/>
  </si>
  <si>
    <t>請　　　求　　　書</t>
    <rPh sb="0" eb="1">
      <t>ショウ</t>
    </rPh>
    <rPh sb="4" eb="5">
      <t>モトム</t>
    </rPh>
    <rPh sb="8" eb="9">
      <t>ショ</t>
    </rPh>
    <phoneticPr fontId="1"/>
  </si>
  <si>
    <t>請　求　日</t>
    <rPh sb="0" eb="1">
      <t>ショウ</t>
    </rPh>
    <rPh sb="2" eb="3">
      <t>モトム</t>
    </rPh>
    <rPh sb="4" eb="5">
      <t>ヒ</t>
    </rPh>
    <phoneticPr fontId="1"/>
  </si>
  <si>
    <t>（別紙）　請求者名簿</t>
    <rPh sb="1" eb="3">
      <t>ベッシ</t>
    </rPh>
    <rPh sb="5" eb="8">
      <t>セイキュウシャ</t>
    </rPh>
    <rPh sb="8" eb="10">
      <t>メイボ</t>
    </rPh>
    <phoneticPr fontId="1"/>
  </si>
  <si>
    <t>No</t>
    <phoneticPr fontId="1"/>
  </si>
  <si>
    <t>選挙人名簿に記載
されている住所</t>
    <phoneticPr fontId="1"/>
  </si>
  <si>
    <t>施設名：</t>
    <rPh sb="0" eb="3">
      <t>シセツメイ</t>
    </rPh>
    <phoneticPr fontId="1"/>
  </si>
  <si>
    <t>市町村への
請求日の
順位</t>
    <rPh sb="0" eb="3">
      <t>シチョウソン</t>
    </rPh>
    <rPh sb="6" eb="8">
      <t>セイキュウ</t>
    </rPh>
    <rPh sb="8" eb="9">
      <t>ビ</t>
    </rPh>
    <rPh sb="11" eb="13">
      <t>ジュンイ</t>
    </rPh>
    <phoneticPr fontId="1"/>
  </si>
  <si>
    <t>選挙人住所</t>
    <rPh sb="0" eb="3">
      <t>センキョニン</t>
    </rPh>
    <rPh sb="3" eb="5">
      <t>ジュウショ</t>
    </rPh>
    <phoneticPr fontId="1"/>
  </si>
  <si>
    <t>市町村＋
請求日</t>
    <rPh sb="0" eb="3">
      <t>シチョウソン</t>
    </rPh>
    <rPh sb="5" eb="7">
      <t>セイキュウ</t>
    </rPh>
    <rPh sb="7" eb="8">
      <t>ヒ</t>
    </rPh>
    <phoneticPr fontId="1"/>
  </si>
  <si>
    <r>
      <t xml:space="preserve">投票予定日
</t>
    </r>
    <r>
      <rPr>
        <b/>
        <sz val="11"/>
        <color rgb="FFFF0000"/>
        <rFont val="ＭＳ Ｐゴシック"/>
        <family val="3"/>
        <charset val="128"/>
        <scheme val="minor"/>
      </rPr>
      <t>【必須】</t>
    </r>
    <rPh sb="0" eb="2">
      <t>トウヒョウ</t>
    </rPh>
    <rPh sb="2" eb="5">
      <t>ヨテイビ</t>
    </rPh>
    <rPh sb="7" eb="9">
      <t>ヒッス</t>
    </rPh>
    <phoneticPr fontId="1"/>
  </si>
  <si>
    <t>投票予定日
の曜日</t>
    <rPh sb="0" eb="2">
      <t>トウヒョウ</t>
    </rPh>
    <rPh sb="2" eb="5">
      <t>ヨテイビ</t>
    </rPh>
    <rPh sb="7" eb="9">
      <t>ヨウビ</t>
    </rPh>
    <phoneticPr fontId="1"/>
  </si>
  <si>
    <t>選挙名２</t>
    <rPh sb="0" eb="2">
      <t>センキョ</t>
    </rPh>
    <rPh sb="2" eb="3">
      <t>メイ</t>
    </rPh>
    <phoneticPr fontId="1"/>
  </si>
  <si>
    <t>選挙名１</t>
    <rPh sb="0" eb="2">
      <t>センキョ</t>
    </rPh>
    <rPh sb="2" eb="3">
      <t>メイ</t>
    </rPh>
    <phoneticPr fontId="1"/>
  </si>
  <si>
    <t>衆議院小選挙区選出議員選挙
衆議院比例代表選出議員選挙
最高裁判所裁判官国民審査</t>
    <rPh sb="0" eb="3">
      <t>シュウギイン</t>
    </rPh>
    <rPh sb="3" eb="4">
      <t>ショウ</t>
    </rPh>
    <rPh sb="4" eb="7">
      <t>センキョク</t>
    </rPh>
    <rPh sb="7" eb="9">
      <t>センシュツ</t>
    </rPh>
    <rPh sb="9" eb="11">
      <t>ギイン</t>
    </rPh>
    <rPh sb="11" eb="13">
      <t>センキョ</t>
    </rPh>
    <rPh sb="14" eb="17">
      <t>シュウギイン</t>
    </rPh>
    <rPh sb="17" eb="19">
      <t>ヒレイ</t>
    </rPh>
    <rPh sb="19" eb="21">
      <t>ダイヒョウ</t>
    </rPh>
    <rPh sb="21" eb="23">
      <t>センシュツ</t>
    </rPh>
    <rPh sb="23" eb="25">
      <t>ギイン</t>
    </rPh>
    <rPh sb="25" eb="27">
      <t>センキョ</t>
    </rPh>
    <rPh sb="28" eb="30">
      <t>サイコウ</t>
    </rPh>
    <rPh sb="30" eb="32">
      <t>サイバン</t>
    </rPh>
    <rPh sb="32" eb="33">
      <t>ショ</t>
    </rPh>
    <rPh sb="33" eb="36">
      <t>サイバンカン</t>
    </rPh>
    <rPh sb="36" eb="38">
      <t>コクミン</t>
    </rPh>
    <rPh sb="38" eb="40">
      <t>シンサ</t>
    </rPh>
    <phoneticPr fontId="1"/>
  </si>
  <si>
    <t>備 考</t>
    <rPh sb="0" eb="1">
      <t>ビ</t>
    </rPh>
    <rPh sb="2" eb="3">
      <t>コウ</t>
    </rPh>
    <phoneticPr fontId="1"/>
  </si>
  <si>
    <t>補助者氏名</t>
    <rPh sb="0" eb="3">
      <t>ホジョシャ</t>
    </rPh>
    <rPh sb="3" eb="5">
      <t>シメイ</t>
    </rPh>
    <phoneticPr fontId="1"/>
  </si>
  <si>
    <t>選挙人の整理番号</t>
    <rPh sb="0" eb="3">
      <t>センキョニン</t>
    </rPh>
    <rPh sb="4" eb="6">
      <t>セイリ</t>
    </rPh>
    <rPh sb="6" eb="8">
      <t>バンゴウ</t>
    </rPh>
    <phoneticPr fontId="1"/>
  </si>
  <si>
    <t>　備　考</t>
    <phoneticPr fontId="1"/>
  </si>
  <si>
    <r>
      <t xml:space="preserve">代理投票の事由
</t>
    </r>
    <r>
      <rPr>
        <b/>
        <sz val="11"/>
        <color rgb="FFFF0000"/>
        <rFont val="ＭＳ Ｐゴシック"/>
        <family val="3"/>
        <charset val="128"/>
        <scheme val="minor"/>
      </rPr>
      <t xml:space="preserve">【あれば】
</t>
    </r>
    <r>
      <rPr>
        <sz val="9"/>
        <color rgb="FF002060"/>
        <rFont val="ＭＳ Ｐゴシック"/>
        <family val="3"/>
        <charset val="128"/>
        <scheme val="minor"/>
      </rPr>
      <t>※プルダウンから選択</t>
    </r>
    <rPh sb="0" eb="2">
      <t>ダイリ</t>
    </rPh>
    <rPh sb="2" eb="4">
      <t>トウヒョウ</t>
    </rPh>
    <rPh sb="5" eb="7">
      <t>ジユウ</t>
    </rPh>
    <rPh sb="22" eb="24">
      <t>センタク</t>
    </rPh>
    <phoneticPr fontId="1"/>
  </si>
  <si>
    <r>
      <t xml:space="preserve">代理投票の補助者１
</t>
    </r>
    <r>
      <rPr>
        <b/>
        <sz val="11"/>
        <color rgb="FFFF0000"/>
        <rFont val="ＭＳ Ｐゴシック"/>
        <family val="3"/>
        <charset val="128"/>
        <scheme val="minor"/>
      </rPr>
      <t xml:space="preserve">【あれば】
</t>
    </r>
    <r>
      <rPr>
        <sz val="9"/>
        <color rgb="FF002060"/>
        <rFont val="ＭＳ Ｐゴシック"/>
        <family val="3"/>
        <charset val="128"/>
        <scheme val="minor"/>
      </rPr>
      <t>※プルダウンから選択</t>
    </r>
    <rPh sb="0" eb="2">
      <t>ダイリ</t>
    </rPh>
    <rPh sb="2" eb="4">
      <t>トウヒョウ</t>
    </rPh>
    <rPh sb="5" eb="8">
      <t>ホジョシャ</t>
    </rPh>
    <phoneticPr fontId="1"/>
  </si>
  <si>
    <r>
      <t xml:space="preserve">代理投票の補助者２
</t>
    </r>
    <r>
      <rPr>
        <b/>
        <sz val="11"/>
        <color rgb="FFFF0000"/>
        <rFont val="ＭＳ Ｐゴシック"/>
        <family val="3"/>
        <charset val="128"/>
        <scheme val="minor"/>
      </rPr>
      <t xml:space="preserve">【あれば】
</t>
    </r>
    <r>
      <rPr>
        <sz val="9"/>
        <color rgb="FF002060"/>
        <rFont val="ＭＳ Ｐゴシック"/>
        <family val="3"/>
        <charset val="128"/>
        <scheme val="minor"/>
      </rPr>
      <t>※プルダウンから選択</t>
    </r>
    <rPh sb="0" eb="2">
      <t>ダイリ</t>
    </rPh>
    <rPh sb="2" eb="4">
      <t>トウヒョウ</t>
    </rPh>
    <rPh sb="5" eb="8">
      <t>ホジョシャ</t>
    </rPh>
    <phoneticPr fontId="1"/>
  </si>
  <si>
    <r>
      <t xml:space="preserve">選挙人の住所
（市町村名）
</t>
    </r>
    <r>
      <rPr>
        <sz val="9"/>
        <color theme="1"/>
        <rFont val="ＭＳ Ｐゴシック"/>
        <family val="3"/>
        <charset val="128"/>
        <scheme val="minor"/>
      </rPr>
      <t>※プルダウンから選択</t>
    </r>
    <rPh sb="0" eb="3">
      <t>センキョニン</t>
    </rPh>
    <rPh sb="4" eb="6">
      <t>ジュウショ</t>
    </rPh>
    <rPh sb="8" eb="12">
      <t>シチョウソンメイ</t>
    </rPh>
    <phoneticPr fontId="1"/>
  </si>
  <si>
    <t>性別</t>
    <rPh sb="0" eb="2">
      <t>セイベツ</t>
    </rPh>
    <phoneticPr fontId="1"/>
  </si>
  <si>
    <t>【性別】</t>
    <rPh sb="1" eb="3">
      <t>セイベツ</t>
    </rPh>
    <phoneticPr fontId="1"/>
  </si>
  <si>
    <t>男</t>
    <rPh sb="0" eb="1">
      <t>オトコ</t>
    </rPh>
    <phoneticPr fontId="1"/>
  </si>
  <si>
    <t>女</t>
    <rPh sb="0" eb="1">
      <t>オンナ</t>
    </rPh>
    <phoneticPr fontId="1"/>
  </si>
  <si>
    <t>　👈ワークシート「選挙人氏名」で代理投票で仮投票した選挙人のＡ列の番号を入力</t>
    <rPh sb="10" eb="12">
      <t>センキョ</t>
    </rPh>
    <rPh sb="12" eb="13">
      <t>ニン</t>
    </rPh>
    <rPh sb="13" eb="15">
      <t>シメイ</t>
    </rPh>
    <rPh sb="17" eb="19">
      <t>ダイリ</t>
    </rPh>
    <rPh sb="19" eb="21">
      <t>トウヒョウ</t>
    </rPh>
    <rPh sb="22" eb="23">
      <t>カリ</t>
    </rPh>
    <rPh sb="23" eb="25">
      <t>トウヒョウ</t>
    </rPh>
    <rPh sb="27" eb="29">
      <t>センキョ</t>
    </rPh>
    <rPh sb="29" eb="30">
      <t>ニン</t>
    </rPh>
    <rPh sb="32" eb="33">
      <t>レツ</t>
    </rPh>
    <rPh sb="34" eb="36">
      <t>バンゴウ</t>
    </rPh>
    <rPh sb="37" eb="39">
      <t>ニュウリョク</t>
    </rPh>
    <phoneticPr fontId="1"/>
  </si>
  <si>
    <t>施設名</t>
    <rPh sb="0" eb="3">
      <t>シセツメイ</t>
    </rPh>
    <phoneticPr fontId="1"/>
  </si>
  <si>
    <t>氏名</t>
    <rPh sb="0" eb="2">
      <t>シメイ</t>
    </rPh>
    <phoneticPr fontId="1"/>
  </si>
  <si>
    <t>仮投票の原因</t>
    <rPh sb="0" eb="1">
      <t>カリ</t>
    </rPh>
    <rPh sb="1" eb="3">
      <t>トウヒョウ</t>
    </rPh>
    <rPh sb="4" eb="6">
      <t>ゲンイン</t>
    </rPh>
    <phoneticPr fontId="1"/>
  </si>
  <si>
    <t>性  別</t>
    <rPh sb="0" eb="1">
      <t>セイ</t>
    </rPh>
    <rPh sb="3" eb="4">
      <t>ベツ</t>
    </rPh>
    <phoneticPr fontId="1"/>
  </si>
  <si>
    <t>備　 考</t>
    <rPh sb="0" eb="1">
      <t>ビ</t>
    </rPh>
    <rPh sb="3" eb="4">
      <t>コウ</t>
    </rPh>
    <phoneticPr fontId="1"/>
  </si>
  <si>
    <t>代 理 投 票 仮 投 票 調 書</t>
    <phoneticPr fontId="1"/>
  </si>
  <si>
    <t>原因</t>
    <rPh sb="0" eb="2">
      <t>ゲンイン</t>
    </rPh>
    <phoneticPr fontId="1"/>
  </si>
  <si>
    <t>【仮投票の原因】</t>
    <rPh sb="1" eb="2">
      <t>カリ</t>
    </rPh>
    <rPh sb="2" eb="4">
      <t>トウヒョウ</t>
    </rPh>
    <rPh sb="5" eb="7">
      <t>ゲンイン</t>
    </rPh>
    <phoneticPr fontId="1"/>
  </si>
  <si>
    <t>選挙人の不服</t>
    <rPh sb="0" eb="3">
      <t>センキョニン</t>
    </rPh>
    <rPh sb="4" eb="6">
      <t>フフク</t>
    </rPh>
    <phoneticPr fontId="1"/>
  </si>
  <si>
    <t>投票立会人の異議</t>
    <rPh sb="0" eb="2">
      <t>トウヒョウ</t>
    </rPh>
    <rPh sb="2" eb="5">
      <t>タチアイニン</t>
    </rPh>
    <rPh sb="6" eb="8">
      <t>イギ</t>
    </rPh>
    <phoneticPr fontId="1"/>
  </si>
  <si>
    <t>選 挙 人</t>
    <rPh sb="0" eb="1">
      <t>セン</t>
    </rPh>
    <rPh sb="2" eb="3">
      <t>キョ</t>
    </rPh>
    <rPh sb="4" eb="5">
      <t>ヒト</t>
    </rPh>
    <phoneticPr fontId="1"/>
  </si>
  <si>
    <t>施　設　名</t>
    <phoneticPr fontId="1"/>
  </si>
  <si>
    <t>職・氏　名</t>
    <phoneticPr fontId="1"/>
  </si>
  <si>
    <t>不 在 者 投 票 送 致 書</t>
    <phoneticPr fontId="1"/>
  </si>
  <si>
    <t>記</t>
    <rPh sb="0" eb="1">
      <t>キ</t>
    </rPh>
    <phoneticPr fontId="1"/>
  </si>
  <si>
    <t>送付先の市町村名を選択</t>
    <rPh sb="0" eb="3">
      <t>ソウフサキ</t>
    </rPh>
    <rPh sb="4" eb="7">
      <t>シチョウソン</t>
    </rPh>
    <rPh sb="7" eb="8">
      <t>メイ</t>
    </rPh>
    <rPh sb="9" eb="11">
      <t>センタク</t>
    </rPh>
    <phoneticPr fontId="1"/>
  </si>
  <si>
    <t>投　票　日</t>
    <rPh sb="0" eb="1">
      <t>トウ</t>
    </rPh>
    <rPh sb="2" eb="3">
      <t>ヒョウ</t>
    </rPh>
    <rPh sb="4" eb="5">
      <t>ヒ</t>
    </rPh>
    <phoneticPr fontId="1"/>
  </si>
  <si>
    <t>合計</t>
    <rPh sb="0" eb="2">
      <t>ゴウケイ</t>
    </rPh>
    <phoneticPr fontId="1"/>
  </si>
  <si>
    <t>合　計</t>
    <rPh sb="0" eb="1">
      <t>ゴウ</t>
    </rPh>
    <rPh sb="2" eb="3">
      <t>ケイ</t>
    </rPh>
    <phoneticPr fontId="1"/>
  </si>
  <si>
    <t>【投票をしない理由】</t>
    <rPh sb="1" eb="3">
      <t>トウヒョウ</t>
    </rPh>
    <rPh sb="7" eb="9">
      <t>リユウ</t>
    </rPh>
    <phoneticPr fontId="1"/>
  </si>
  <si>
    <t>本人の希望のため</t>
    <rPh sb="0" eb="2">
      <t>ホンニン</t>
    </rPh>
    <rPh sb="3" eb="5">
      <t>キボウ</t>
    </rPh>
    <phoneticPr fontId="1"/>
  </si>
  <si>
    <t>退院</t>
    <rPh sb="0" eb="2">
      <t>タイイン</t>
    </rPh>
    <phoneticPr fontId="1"/>
  </si>
  <si>
    <t>死亡</t>
    <rPh sb="0" eb="2">
      <t>シボウ</t>
    </rPh>
    <phoneticPr fontId="1"/>
  </si>
  <si>
    <t>その他</t>
    <rPh sb="2" eb="3">
      <t>タ</t>
    </rPh>
    <phoneticPr fontId="1"/>
  </si>
  <si>
    <t>投票済＋
市町村</t>
    <rPh sb="0" eb="3">
      <t>トウヒョウズミ</t>
    </rPh>
    <rPh sb="5" eb="8">
      <t>シチョウソン</t>
    </rPh>
    <phoneticPr fontId="1"/>
  </si>
  <si>
    <t>１　市町村投票日別投票済者数一覧</t>
    <rPh sb="2" eb="5">
      <t>シチョウソン</t>
    </rPh>
    <rPh sb="5" eb="8">
      <t>トウヒョウビ</t>
    </rPh>
    <rPh sb="8" eb="9">
      <t>ベツ</t>
    </rPh>
    <rPh sb="9" eb="11">
      <t>トウヒョウ</t>
    </rPh>
    <rPh sb="11" eb="12">
      <t>ズミ</t>
    </rPh>
    <rPh sb="12" eb="13">
      <t>モノ</t>
    </rPh>
    <rPh sb="13" eb="14">
      <t>カズ</t>
    </rPh>
    <rPh sb="14" eb="16">
      <t>イチラン</t>
    </rPh>
    <phoneticPr fontId="1"/>
  </si>
  <si>
    <t>２　市町村投票日別投票しなかった者数一覧</t>
    <rPh sb="2" eb="5">
      <t>シチョウソン</t>
    </rPh>
    <rPh sb="5" eb="8">
      <t>トウヒョウビ</t>
    </rPh>
    <rPh sb="8" eb="9">
      <t>ベツ</t>
    </rPh>
    <rPh sb="9" eb="11">
      <t>トウヒョウ</t>
    </rPh>
    <rPh sb="16" eb="17">
      <t>モノ</t>
    </rPh>
    <rPh sb="17" eb="18">
      <t>カズ</t>
    </rPh>
    <rPh sb="18" eb="20">
      <t>イチラン</t>
    </rPh>
    <phoneticPr fontId="1"/>
  </si>
  <si>
    <t>投票せず＋
市町村</t>
    <rPh sb="0" eb="2">
      <t>トウヒョウ</t>
    </rPh>
    <rPh sb="6" eb="9">
      <t>シチョウソン</t>
    </rPh>
    <phoneticPr fontId="1"/>
  </si>
  <si>
    <t>選挙名３</t>
    <rPh sb="0" eb="2">
      <t>センキョ</t>
    </rPh>
    <rPh sb="2" eb="3">
      <t>メイ</t>
    </rPh>
    <phoneticPr fontId="1"/>
  </si>
  <si>
    <t xml:space="preserve">投票せず＋
市町村+
日付 </t>
    <rPh sb="0" eb="2">
      <t>トウヒョウ</t>
    </rPh>
    <rPh sb="6" eb="9">
      <t>シチョウソン</t>
    </rPh>
    <rPh sb="11" eb="13">
      <t>ヒヅケ</t>
    </rPh>
    <phoneticPr fontId="1"/>
  </si>
  <si>
    <t xml:space="preserve">投票せず＋
市町村+
日付順位 </t>
    <rPh sb="0" eb="2">
      <t>トウヒョウ</t>
    </rPh>
    <rPh sb="6" eb="9">
      <t>シチョウソン</t>
    </rPh>
    <rPh sb="11" eb="13">
      <t>ヒヅケ</t>
    </rPh>
    <rPh sb="13" eb="15">
      <t>ジュンイ</t>
    </rPh>
    <phoneticPr fontId="1"/>
  </si>
  <si>
    <t>請求先の市町村名を選択</t>
    <rPh sb="0" eb="2">
      <t>セイキュウ</t>
    </rPh>
    <rPh sb="2" eb="3">
      <t>サキ</t>
    </rPh>
    <rPh sb="4" eb="7">
      <t>シチョウソン</t>
    </rPh>
    <rPh sb="7" eb="8">
      <t>メイ</t>
    </rPh>
    <rPh sb="9" eb="11">
      <t>センタク</t>
    </rPh>
    <phoneticPr fontId="1"/>
  </si>
  <si>
    <t>金融機関名</t>
    <phoneticPr fontId="1"/>
  </si>
  <si>
    <t>上記金額の受領に関する一切の権限を委任します。</t>
    <phoneticPr fontId="1"/>
  </si>
  <si>
    <t>委　　任　　状</t>
    <rPh sb="0" eb="1">
      <t>イ</t>
    </rPh>
    <rPh sb="3" eb="4">
      <t>ニン</t>
    </rPh>
    <rPh sb="6" eb="7">
      <t>ジョウ</t>
    </rPh>
    <phoneticPr fontId="1"/>
  </si>
  <si>
    <t>職・氏名</t>
    <rPh sb="0" eb="1">
      <t>ショク</t>
    </rPh>
    <rPh sb="2" eb="4">
      <t>シメイ</t>
    </rPh>
    <phoneticPr fontId="1"/>
  </si>
  <si>
    <t>所 在 地</t>
    <rPh sb="0" eb="1">
      <t>トコロ</t>
    </rPh>
    <rPh sb="2" eb="3">
      <t>ザイ</t>
    </rPh>
    <rPh sb="4" eb="5">
      <t>チ</t>
    </rPh>
    <phoneticPr fontId="1"/>
  </si>
  <si>
    <t>（不在者投票経費請求書別紙）　</t>
    <rPh sb="1" eb="4">
      <t>フザイシャ</t>
    </rPh>
    <rPh sb="4" eb="6">
      <t>トウヒョウ</t>
    </rPh>
    <rPh sb="6" eb="8">
      <t>ケイヒ</t>
    </rPh>
    <rPh sb="8" eb="11">
      <t>セイキュウショ</t>
    </rPh>
    <rPh sb="11" eb="13">
      <t>ベッシ</t>
    </rPh>
    <phoneticPr fontId="1"/>
  </si>
  <si>
    <t>不在者投票
月　日</t>
    <rPh sb="0" eb="3">
      <t>フザイシャ</t>
    </rPh>
    <rPh sb="3" eb="5">
      <t>トウヒョウ</t>
    </rPh>
    <rPh sb="6" eb="7">
      <t>ツキ</t>
    </rPh>
    <rPh sb="8" eb="9">
      <t>ヒ</t>
    </rPh>
    <phoneticPr fontId="1"/>
  </si>
  <si>
    <t>選挙人名簿に記載されている住所</t>
    <phoneticPr fontId="1"/>
  </si>
  <si>
    <t>不　　在　　者　　投　　票　　者</t>
    <rPh sb="0" eb="1">
      <t>フ</t>
    </rPh>
    <rPh sb="3" eb="4">
      <t>ザイ</t>
    </rPh>
    <rPh sb="6" eb="7">
      <t>モノ</t>
    </rPh>
    <rPh sb="9" eb="10">
      <t>トウ</t>
    </rPh>
    <rPh sb="12" eb="13">
      <t>ヒョウ</t>
    </rPh>
    <rPh sb="15" eb="16">
      <t>モノ</t>
    </rPh>
    <phoneticPr fontId="1"/>
  </si>
  <si>
    <t>投票済＋
市町村
順位</t>
    <rPh sb="0" eb="3">
      <t>トウヒョウズミ</t>
    </rPh>
    <rPh sb="5" eb="8">
      <t>シチョウソン</t>
    </rPh>
    <rPh sb="9" eb="11">
      <t>ジュンイ</t>
    </rPh>
    <phoneticPr fontId="1"/>
  </si>
  <si>
    <t>第５０回衆議院小選挙区選出議員選挙及び衆議院比例代表選出議員選挙、並びに第２６回最高裁判所裁判官国民審査</t>
    <rPh sb="0" eb="1">
      <t>ダイ</t>
    </rPh>
    <rPh sb="3" eb="4">
      <t>カイ</t>
    </rPh>
    <rPh sb="4" eb="7">
      <t>シュウギイン</t>
    </rPh>
    <rPh sb="7" eb="8">
      <t>ショウ</t>
    </rPh>
    <rPh sb="8" eb="11">
      <t>センキョク</t>
    </rPh>
    <rPh sb="11" eb="13">
      <t>センシュツ</t>
    </rPh>
    <rPh sb="13" eb="15">
      <t>ギイン</t>
    </rPh>
    <rPh sb="15" eb="17">
      <t>センキョ</t>
    </rPh>
    <rPh sb="17" eb="18">
      <t>オヨ</t>
    </rPh>
    <rPh sb="19" eb="22">
      <t>シュウギイン</t>
    </rPh>
    <rPh sb="22" eb="24">
      <t>ヒレイ</t>
    </rPh>
    <rPh sb="24" eb="26">
      <t>ダイヒョウ</t>
    </rPh>
    <rPh sb="26" eb="28">
      <t>センシュツ</t>
    </rPh>
    <rPh sb="28" eb="30">
      <t>ギイン</t>
    </rPh>
    <rPh sb="30" eb="32">
      <t>センキョ</t>
    </rPh>
    <rPh sb="33" eb="34">
      <t>ナラ</t>
    </rPh>
    <rPh sb="36" eb="37">
      <t>ダイ</t>
    </rPh>
    <rPh sb="39" eb="40">
      <t>カイ</t>
    </rPh>
    <rPh sb="40" eb="42">
      <t>サイコウ</t>
    </rPh>
    <rPh sb="42" eb="44">
      <t>サイバン</t>
    </rPh>
    <rPh sb="44" eb="45">
      <t>ショ</t>
    </rPh>
    <rPh sb="45" eb="48">
      <t>サイバンカン</t>
    </rPh>
    <rPh sb="48" eb="50">
      <t>コクミン</t>
    </rPh>
    <rPh sb="50" eb="52">
      <t>シンサ</t>
    </rPh>
    <phoneticPr fontId="1"/>
  </si>
  <si>
    <r>
      <t xml:space="preserve">点字投票
</t>
    </r>
    <r>
      <rPr>
        <b/>
        <sz val="9"/>
        <color rgb="FFFF0000"/>
        <rFont val="ＭＳ Ｐゴシック"/>
        <family val="3"/>
        <charset val="128"/>
        <scheme val="minor"/>
      </rPr>
      <t>※点字投票する場合は、プルダウンから点字を選ぶ</t>
    </r>
    <rPh sb="0" eb="2">
      <t>テンジ</t>
    </rPh>
    <rPh sb="2" eb="4">
      <t>トウヒョウ</t>
    </rPh>
    <rPh sb="6" eb="8">
      <t>テンジ</t>
    </rPh>
    <rPh sb="8" eb="10">
      <t>トウヒョウ</t>
    </rPh>
    <rPh sb="12" eb="14">
      <t>バアイ</t>
    </rPh>
    <rPh sb="23" eb="25">
      <t>テンジ</t>
    </rPh>
    <rPh sb="26" eb="27">
      <t>エラ</t>
    </rPh>
    <phoneticPr fontId="1"/>
  </si>
  <si>
    <t>選挙人氏名</t>
    <phoneticPr fontId="1"/>
  </si>
  <si>
    <t>職・氏名</t>
    <phoneticPr fontId="1"/>
  </si>
  <si>
    <t>告（公）示日</t>
    <rPh sb="0" eb="1">
      <t>コク</t>
    </rPh>
    <rPh sb="2" eb="3">
      <t>コウ</t>
    </rPh>
    <rPh sb="4" eb="5">
      <t>ジ</t>
    </rPh>
    <rPh sb="5" eb="6">
      <t>ビ</t>
    </rPh>
    <phoneticPr fontId="1"/>
  </si>
  <si>
    <t>経費請求額</t>
    <rPh sb="0" eb="2">
      <t>ケイヒ</t>
    </rPh>
    <rPh sb="2" eb="4">
      <t>セイキュウ</t>
    </rPh>
    <rPh sb="4" eb="5">
      <t>ガク</t>
    </rPh>
    <phoneticPr fontId="1"/>
  </si>
  <si>
    <t>単　　価</t>
    <rPh sb="0" eb="1">
      <t>タン</t>
    </rPh>
    <rPh sb="3" eb="4">
      <t>アタイ</t>
    </rPh>
    <phoneticPr fontId="1"/>
  </si>
  <si>
    <t>投票していない場合
「９」を選択</t>
    <rPh sb="0" eb="2">
      <t>トウヒョウ</t>
    </rPh>
    <rPh sb="7" eb="9">
      <t>バアイ</t>
    </rPh>
    <rPh sb="14" eb="16">
      <t>センタク</t>
    </rPh>
    <phoneticPr fontId="1"/>
  </si>
  <si>
    <t>【投票していない場合】</t>
    <rPh sb="1" eb="3">
      <t>トウヒョウ</t>
    </rPh>
    <rPh sb="8" eb="10">
      <t>バアイ</t>
    </rPh>
    <phoneticPr fontId="1"/>
  </si>
  <si>
    <t>理由</t>
    <rPh sb="0" eb="2">
      <t>リユウ</t>
    </rPh>
    <phoneticPr fontId="1"/>
  </si>
  <si>
    <t>コード</t>
    <phoneticPr fontId="1"/>
  </si>
  <si>
    <t>岡山県</t>
    <rPh sb="0" eb="3">
      <t>オカヤマケン</t>
    </rPh>
    <phoneticPr fontId="1"/>
  </si>
  <si>
    <t>投票済
（岡山県用）</t>
    <rPh sb="0" eb="3">
      <t>トウヒョウズミ</t>
    </rPh>
    <rPh sb="5" eb="9">
      <t>オカヤマケンヨウ</t>
    </rPh>
    <phoneticPr fontId="1"/>
  </si>
  <si>
    <t>投票済
（岡山県用）
順位</t>
    <rPh sb="0" eb="3">
      <t>トウヒョウズミ</t>
    </rPh>
    <rPh sb="5" eb="9">
      <t>オカヤマケンヨウ</t>
    </rPh>
    <rPh sb="11" eb="13">
      <t>ジュンイ</t>
    </rPh>
    <phoneticPr fontId="1"/>
  </si>
  <si>
    <t xml:space="preserve"> </t>
    <phoneticPr fontId="1"/>
  </si>
  <si>
    <t>１　送付の内訳</t>
    <phoneticPr fontId="1"/>
  </si>
  <si>
    <t>２　交付を受けたが投票をしなかった者（Ｂ）の内訳</t>
    <phoneticPr fontId="1"/>
  </si>
  <si>
    <t>投票した者
（Ａ）</t>
    <phoneticPr fontId="1"/>
  </si>
  <si>
    <t>投票しなかった者
（Ｂ）</t>
    <phoneticPr fontId="1"/>
  </si>
  <si>
    <t>送致件数
（Ａ＋Ｂ）</t>
    <phoneticPr fontId="1"/>
  </si>
  <si>
    <t>選　　挙　　名</t>
    <phoneticPr fontId="1"/>
  </si>
  <si>
    <t>No.</t>
    <phoneticPr fontId="1"/>
  </si>
  <si>
    <t>投票しなかった
理　由</t>
    <rPh sb="0" eb="2">
      <t>トウヒョウ</t>
    </rPh>
    <rPh sb="8" eb="9">
      <t>オサム</t>
    </rPh>
    <rPh sb="10" eb="11">
      <t>ヨシ</t>
    </rPh>
    <phoneticPr fontId="1"/>
  </si>
  <si>
    <t>※郵送の場合は、レターパックプラスを使用してください。（普通郵便不可）</t>
    <rPh sb="1" eb="3">
      <t>ユウソウ</t>
    </rPh>
    <rPh sb="4" eb="6">
      <t>バアイ</t>
    </rPh>
    <rPh sb="18" eb="20">
      <t>シヨウ</t>
    </rPh>
    <rPh sb="28" eb="30">
      <t>フツウ</t>
    </rPh>
    <rPh sb="30" eb="32">
      <t>ユウビン</t>
    </rPh>
    <rPh sb="32" eb="34">
      <t>フカ</t>
    </rPh>
    <phoneticPr fontId="1"/>
  </si>
  <si>
    <t>受付番号</t>
    <rPh sb="0" eb="2">
      <t>ウケツケ</t>
    </rPh>
    <rPh sb="2" eb="4">
      <t>バンゴウ</t>
    </rPh>
    <phoneticPr fontId="1"/>
  </si>
  <si>
    <t>管理番号</t>
    <rPh sb="0" eb="2">
      <t>カンリ</t>
    </rPh>
    <rPh sb="2" eb="4">
      <t>バンゴウ</t>
    </rPh>
    <phoneticPr fontId="1"/>
  </si>
  <si>
    <t>備   考</t>
    <phoneticPr fontId="1"/>
  </si>
  <si>
    <t>不在者投票管理者</t>
    <phoneticPr fontId="1"/>
  </si>
  <si>
    <t>事務担当者</t>
    <phoneticPr fontId="1"/>
  </si>
  <si>
    <t>電話番号</t>
    <rPh sb="0" eb="2">
      <t>デンワ</t>
    </rPh>
    <rPh sb="2" eb="4">
      <t>バンゴウ</t>
    </rPh>
    <phoneticPr fontId="1"/>
  </si>
  <si>
    <t>施設番号</t>
    <rPh sb="0" eb="2">
      <t>シセツ</t>
    </rPh>
    <rPh sb="2" eb="4">
      <t>バンゴウ</t>
    </rPh>
    <phoneticPr fontId="1"/>
  </si>
  <si>
    <t>令和６年１０月２７日</t>
    <rPh sb="0" eb="2">
      <t>レイワ</t>
    </rPh>
    <rPh sb="3" eb="4">
      <t>ネン</t>
    </rPh>
    <rPh sb="6" eb="7">
      <t>ガツ</t>
    </rPh>
    <rPh sb="9" eb="10">
      <t>ヒ</t>
    </rPh>
    <phoneticPr fontId="1"/>
  </si>
  <si>
    <t>（職名）</t>
    <rPh sb="1" eb="3">
      <t>ショクメイ</t>
    </rPh>
    <phoneticPr fontId="1"/>
  </si>
  <si>
    <t>　不在者投票管理者</t>
    <phoneticPr fontId="1"/>
  </si>
  <si>
    <t>（氏名）</t>
    <rPh sb="1" eb="3">
      <t>シメイ</t>
    </rPh>
    <phoneticPr fontId="1"/>
  </si>
  <si>
    <t>殿</t>
    <rPh sb="0" eb="1">
      <t>ドノ</t>
    </rPh>
    <phoneticPr fontId="1"/>
  </si>
  <si>
    <t>明治　昭和
大正　平成</t>
    <rPh sb="0" eb="2">
      <t>メイジ</t>
    </rPh>
    <rPh sb="3" eb="5">
      <t>ショウワ</t>
    </rPh>
    <rPh sb="6" eb="8">
      <t>タイショウ</t>
    </rPh>
    <rPh sb="9" eb="11">
      <t>ヘイセイ</t>
    </rPh>
    <phoneticPr fontId="1"/>
  </si>
  <si>
    <t>年　　　月　　　日</t>
    <rPh sb="0" eb="1">
      <t>ネン</t>
    </rPh>
    <rPh sb="4" eb="5">
      <t>ガツ</t>
    </rPh>
    <rPh sb="8" eb="9">
      <t>ヒ</t>
    </rPh>
    <phoneticPr fontId="1"/>
  </si>
  <si>
    <t>（</t>
    <phoneticPr fontId="1"/>
  </si>
  <si>
    <t>）</t>
    <phoneticPr fontId="1"/>
  </si>
  <si>
    <t>所　在　地</t>
    <rPh sb="0" eb="1">
      <t>ショ</t>
    </rPh>
    <rPh sb="2" eb="3">
      <t>ザイ</t>
    </rPh>
    <rPh sb="4" eb="5">
      <t>チ</t>
    </rPh>
    <phoneticPr fontId="1"/>
  </si>
  <si>
    <t>事務担当者</t>
    <rPh sb="0" eb="5">
      <t>ジムタントウシャ</t>
    </rPh>
    <phoneticPr fontId="1"/>
  </si>
  <si>
    <t>（</t>
    <phoneticPr fontId="1"/>
  </si>
  <si>
    <t>）</t>
    <phoneticPr fontId="1"/>
  </si>
  <si>
    <t>選挙人氏名ふりがな
（ひらがな）</t>
    <rPh sb="0" eb="3">
      <t>センキョニン</t>
    </rPh>
    <rPh sb="3" eb="5">
      <t>シメイ</t>
    </rPh>
    <phoneticPr fontId="1"/>
  </si>
  <si>
    <t>心身の故障</t>
    <rPh sb="0" eb="2">
      <t>シンシン</t>
    </rPh>
    <rPh sb="3" eb="5">
      <t>コショウ</t>
    </rPh>
    <phoneticPr fontId="1"/>
  </si>
  <si>
    <t>その他</t>
    <rPh sb="2" eb="3">
      <t>タ</t>
    </rPh>
    <phoneticPr fontId="1"/>
  </si>
  <si>
    <t>※
投票区名</t>
    <rPh sb="2" eb="6">
      <t>トウヒョウクメイ</t>
    </rPh>
    <phoneticPr fontId="1"/>
  </si>
  <si>
    <t>※
名簿番号</t>
    <rPh sb="2" eb="6">
      <t>メイボバンゴウ</t>
    </rPh>
    <phoneticPr fontId="1"/>
  </si>
  <si>
    <t>※
整理番号</t>
    <rPh sb="2" eb="4">
      <t>セイリ</t>
    </rPh>
    <rPh sb="4" eb="6">
      <t>バンゴウ</t>
    </rPh>
    <phoneticPr fontId="1"/>
  </si>
  <si>
    <t>１　※の欄は記入しないこと。
２　選挙人１人につき、１通とすること。</t>
    <rPh sb="4" eb="5">
      <t>ラン</t>
    </rPh>
    <rPh sb="6" eb="8">
      <t>キニュウ</t>
    </rPh>
    <phoneticPr fontId="1"/>
  </si>
  <si>
    <t>選挙人名簿に記載されている住所</t>
    <rPh sb="0" eb="3">
      <t>センキョニン</t>
    </rPh>
    <rPh sb="3" eb="5">
      <t>メイボ</t>
    </rPh>
    <rPh sb="6" eb="8">
      <t>キサイ</t>
    </rPh>
    <rPh sb="13" eb="15">
      <t>ジュウショ</t>
    </rPh>
    <phoneticPr fontId="1"/>
  </si>
  <si>
    <t>備考</t>
    <phoneticPr fontId="1"/>
  </si>
  <si>
    <t xml:space="preserve">  仮投票の原因欄は、「選挙人の不服」「投票立会人の異議」の別を記載すること。</t>
    <phoneticPr fontId="1"/>
  </si>
  <si>
    <t>ふりがな
氏名</t>
    <rPh sb="5" eb="7">
      <t>シメイ</t>
    </rPh>
    <phoneticPr fontId="1"/>
  </si>
  <si>
    <t>～～～～～～～～～～～～～～～～～事務処理欄（以下は記入しないでください。）～～～～～～～～～～～～～～</t>
    <phoneticPr fontId="1"/>
  </si>
  <si>
    <t>不在者投票経費請求書</t>
    <rPh sb="5" eb="6">
      <t>ヘ</t>
    </rPh>
    <rPh sb="6" eb="7">
      <t>ヒ</t>
    </rPh>
    <rPh sb="7" eb="8">
      <t>ショウ</t>
    </rPh>
    <rPh sb="8" eb="9">
      <t>モトム</t>
    </rPh>
    <phoneticPr fontId="1"/>
  </si>
  <si>
    <t>円</t>
    <rPh sb="0" eb="1">
      <t>エン</t>
    </rPh>
    <phoneticPr fontId="1"/>
  </si>
  <si>
    <t>金</t>
    <rPh sb="0" eb="1">
      <t>キン</t>
    </rPh>
    <phoneticPr fontId="1"/>
  </si>
  <si>
    <t>（投票者氏名別紙のとおり）</t>
    <rPh sb="1" eb="6">
      <t>トウヒョウシャシメイ</t>
    </rPh>
    <rPh sb="6" eb="8">
      <t>ベッシ</t>
    </rPh>
    <phoneticPr fontId="1"/>
  </si>
  <si>
    <t>上記のとおり請求します。</t>
    <rPh sb="0" eb="2">
      <t>ジョウキ</t>
    </rPh>
    <rPh sb="6" eb="8">
      <t>セイキュウ</t>
    </rPh>
    <phoneticPr fontId="1"/>
  </si>
  <si>
    <t>所在地</t>
    <rPh sb="0" eb="1">
      <t>トコロ</t>
    </rPh>
    <rPh sb="1" eb="2">
      <t>ザイ</t>
    </rPh>
    <rPh sb="2" eb="3">
      <t>チ</t>
    </rPh>
    <phoneticPr fontId="1"/>
  </si>
  <si>
    <t>役職名</t>
    <rPh sb="0" eb="3">
      <t>ヤクショクメイ</t>
    </rPh>
    <phoneticPr fontId="1"/>
  </si>
  <si>
    <t>氏名</t>
    <rPh sb="0" eb="2">
      <t>シメイ</t>
    </rPh>
    <phoneticPr fontId="1"/>
  </si>
  <si>
    <t>㊞</t>
    <phoneticPr fontId="54"/>
  </si>
  <si>
    <t>口座番号</t>
    <rPh sb="0" eb="4">
      <t>コウザバンゴウ</t>
    </rPh>
    <phoneticPr fontId="1"/>
  </si>
  <si>
    <t>口座名義人（漢字）</t>
    <rPh sb="0" eb="5">
      <t>コウザメイギニン</t>
    </rPh>
    <rPh sb="6" eb="8">
      <t>カンジ</t>
    </rPh>
    <phoneticPr fontId="1"/>
  </si>
  <si>
    <t>預金種別</t>
    <rPh sb="0" eb="4">
      <t>ヨキンシュベツ</t>
    </rPh>
    <phoneticPr fontId="1"/>
  </si>
  <si>
    <t>本・支店名</t>
    <rPh sb="0" eb="1">
      <t>ホン</t>
    </rPh>
    <rPh sb="2" eb="5">
      <t>シテンメイ</t>
    </rPh>
    <phoneticPr fontId="1"/>
  </si>
  <si>
    <r>
      <t>※　請求者と口座名義人が異なる場合は、振り込みできません。
　　</t>
    </r>
    <r>
      <rPr>
        <u/>
        <sz val="10"/>
        <color theme="1"/>
        <rFont val="ＭＳ 明朝"/>
        <family val="1"/>
        <charset val="128"/>
      </rPr>
      <t>この経費の受領者（上記口座名義人）が、</t>
    </r>
    <r>
      <rPr>
        <b/>
        <u/>
        <sz val="10"/>
        <color theme="1"/>
        <rFont val="ＭＳ 明朝"/>
        <family val="1"/>
        <charset val="128"/>
      </rPr>
      <t>不在者投票管理者以外</t>
    </r>
    <r>
      <rPr>
        <u/>
        <sz val="10"/>
        <color theme="1"/>
        <rFont val="ＭＳ 明朝"/>
        <family val="1"/>
        <charset val="128"/>
      </rPr>
      <t xml:space="preserve">であるときは、次の委任状に
</t>
    </r>
    <r>
      <rPr>
        <sz val="10"/>
        <color theme="1"/>
        <rFont val="ＭＳ 明朝"/>
        <family val="1"/>
        <charset val="128"/>
      </rPr>
      <t>　</t>
    </r>
    <r>
      <rPr>
        <u/>
        <sz val="10"/>
        <color theme="1"/>
        <rFont val="ＭＳ 明朝"/>
        <family val="1"/>
        <charset val="128"/>
      </rPr>
      <t>記入してください</t>
    </r>
    <r>
      <rPr>
        <sz val="10"/>
        <color theme="1"/>
        <rFont val="ＭＳ 明朝"/>
        <family val="1"/>
        <charset val="128"/>
      </rPr>
      <t>。受領者が法人にあっては、法人名並びに代表者の役職名及び氏名を記入して
　ください。</t>
    </r>
    <phoneticPr fontId="1"/>
  </si>
  <si>
    <t>※請求書の押印を省略する場合は、下記の事項を記入してください。ただし、委任状の押印の省略はできません。</t>
    <phoneticPr fontId="1"/>
  </si>
  <si>
    <t>発行責任者の職</t>
    <rPh sb="0" eb="5">
      <t>ハッコウセキニンシャ</t>
    </rPh>
    <rPh sb="6" eb="7">
      <t>ショク</t>
    </rPh>
    <phoneticPr fontId="1"/>
  </si>
  <si>
    <t>発行責任者の氏名</t>
    <rPh sb="0" eb="5">
      <t>ハッコウセキニンシャ</t>
    </rPh>
    <rPh sb="6" eb="8">
      <t>シメイ</t>
    </rPh>
    <phoneticPr fontId="1"/>
  </si>
  <si>
    <t>経費請求書の押印を省略する場合</t>
    <rPh sb="0" eb="5">
      <t>ケイヒセイキュウショ</t>
    </rPh>
    <rPh sb="6" eb="8">
      <t>オウイン</t>
    </rPh>
    <rPh sb="9" eb="11">
      <t>ショウリャク</t>
    </rPh>
    <rPh sb="13" eb="15">
      <t>バアイ</t>
    </rPh>
    <phoneticPr fontId="1"/>
  </si>
  <si>
    <t>発行責任者</t>
    <rPh sb="0" eb="5">
      <t>ハッコウセキニンシャ</t>
    </rPh>
    <phoneticPr fontId="1"/>
  </si>
  <si>
    <t>担当者</t>
    <rPh sb="0" eb="3">
      <t>タントウシャ</t>
    </rPh>
    <phoneticPr fontId="1"/>
  </si>
  <si>
    <t>役職・氏名</t>
    <rPh sb="0" eb="2">
      <t>ヤクショク</t>
    </rPh>
    <rPh sb="3" eb="5">
      <t>シメイ</t>
    </rPh>
    <phoneticPr fontId="1"/>
  </si>
  <si>
    <t>電話番号</t>
    <rPh sb="0" eb="4">
      <t>デンワバンゴウ</t>
    </rPh>
    <phoneticPr fontId="1"/>
  </si>
  <si>
    <t>発行責任者の電話番号</t>
    <rPh sb="0" eb="5">
      <t>ハッコウセキニンシャ</t>
    </rPh>
    <rPh sb="6" eb="10">
      <t>デンワバンゴウ</t>
    </rPh>
    <phoneticPr fontId="1"/>
  </si>
  <si>
    <t>（注意）</t>
    <rPh sb="1" eb="3">
      <t>チュウイ</t>
    </rPh>
    <phoneticPr fontId="1"/>
  </si>
  <si>
    <r>
      <t>１　この請求書は、選挙期日後１週間以内に必着するように、
　〒７００－８５７０　岡山市北区内山下２－４－６　岡山県選挙管理委員会事務局
　宛て送付してください。
２　</t>
    </r>
    <r>
      <rPr>
        <u/>
        <sz val="10"/>
        <color theme="1"/>
        <rFont val="ＭＳ 明朝"/>
        <family val="1"/>
        <charset val="128"/>
      </rPr>
      <t xml:space="preserve">不在者投票管理者（請求者）は、病院長又は指定施設の長等（これらの者に事故がある場合
</t>
    </r>
    <r>
      <rPr>
        <sz val="10"/>
        <color theme="1"/>
        <rFont val="ＭＳ 明朝"/>
        <family val="1"/>
        <charset val="128"/>
      </rPr>
      <t>　</t>
    </r>
    <r>
      <rPr>
        <u/>
        <sz val="10"/>
        <color theme="1"/>
        <rFont val="ＭＳ 明朝"/>
        <family val="1"/>
        <charset val="128"/>
      </rPr>
      <t>等にあっては、病院長又は指定施設の長等の職務を代理すべき者）</t>
    </r>
    <r>
      <rPr>
        <sz val="10"/>
        <color theme="1"/>
        <rFont val="ＭＳ 明朝"/>
        <family val="1"/>
        <charset val="128"/>
      </rPr>
      <t xml:space="preserve">となります。
３　口座名義は必ず銀行届出のとおり正しく記入してください。
４　口座振込のできる金融機関は、次のとおりです。
　　普通銀行、信託銀行、信用金庫、株式会社商工組合中央金庫、農林中央金庫、信用農業協同
　組合連合会、農業協同組合、信用組合及び労働金庫の本店、支店及び出張所
</t>
    </r>
    <phoneticPr fontId="1"/>
  </si>
  <si>
    <t>宛先：国政選挙、県知事選挙、県議会議員選挙　→　岡山県選挙管理委員会事務局</t>
    <rPh sb="0" eb="2">
      <t>アテサキ</t>
    </rPh>
    <rPh sb="3" eb="7">
      <t>コクセイセンキョ</t>
    </rPh>
    <rPh sb="8" eb="13">
      <t>ケンチジセンキョ</t>
    </rPh>
    <rPh sb="14" eb="19">
      <t>ケンギカイギイン</t>
    </rPh>
    <rPh sb="19" eb="21">
      <t>センキョ</t>
    </rPh>
    <rPh sb="24" eb="37">
      <t>オカヤマケンセンキョカンリイインカイジムキョク</t>
    </rPh>
    <phoneticPr fontId="1"/>
  </si>
  <si>
    <t>　　：市町村選挙　　　　　　　　　　　　　　→　当該市町村選挙管理委員会事務局</t>
    <rPh sb="3" eb="8">
      <t>シチョウソンセンキョ</t>
    </rPh>
    <rPh sb="24" eb="26">
      <t>トウガイ</t>
    </rPh>
    <rPh sb="26" eb="29">
      <t>シチョウソン</t>
    </rPh>
    <rPh sb="29" eb="39">
      <t>センキョカンリイインカイジムキョク</t>
    </rPh>
    <phoneticPr fontId="1"/>
  </si>
  <si>
    <t>不在者投票経費の単価/人</t>
    <rPh sb="0" eb="3">
      <t>フザイシャ</t>
    </rPh>
    <rPh sb="3" eb="5">
      <t>トウヒョウ</t>
    </rPh>
    <rPh sb="5" eb="7">
      <t>ケイヒ</t>
    </rPh>
    <rPh sb="8" eb="10">
      <t>タンカ</t>
    </rPh>
    <rPh sb="11" eb="12">
      <t>ニン</t>
    </rPh>
    <phoneticPr fontId="1"/>
  </si>
  <si>
    <t>【引続居住確認】</t>
    <rPh sb="1" eb="2">
      <t>イン</t>
    </rPh>
    <rPh sb="2" eb="3">
      <t>ゾク</t>
    </rPh>
    <rPh sb="3" eb="5">
      <t>キョジュウ</t>
    </rPh>
    <rPh sb="5" eb="7">
      <t>カクニン</t>
    </rPh>
    <phoneticPr fontId="1"/>
  </si>
  <si>
    <t>引続居住</t>
    <rPh sb="0" eb="2">
      <t>ヒキツヅ</t>
    </rPh>
    <rPh sb="2" eb="4">
      <t>キョジュウ</t>
    </rPh>
    <phoneticPr fontId="1"/>
  </si>
  <si>
    <t>市町村への請求日
（順位調整用）</t>
    <rPh sb="0" eb="3">
      <t>シチョウソン</t>
    </rPh>
    <rPh sb="5" eb="8">
      <t>セイキュウビ</t>
    </rPh>
    <rPh sb="10" eb="15">
      <t>ジュンイチョウセイヨウ</t>
    </rPh>
    <phoneticPr fontId="1"/>
  </si>
  <si>
    <t>令和　６年　　月　　日</t>
    <rPh sb="0" eb="2">
      <t>レイワ</t>
    </rPh>
    <rPh sb="4" eb="5">
      <t>ネン</t>
    </rPh>
    <rPh sb="7" eb="8">
      <t>ガツ</t>
    </rPh>
    <rPh sb="10" eb="11">
      <t>ニチ</t>
    </rPh>
    <phoneticPr fontId="1"/>
  </si>
  <si>
    <t>月　　　　　日</t>
    <rPh sb="0" eb="1">
      <t>ツキ</t>
    </rPh>
    <rPh sb="6" eb="7">
      <t>ヒ</t>
    </rPh>
    <phoneticPr fontId="1"/>
  </si>
  <si>
    <r>
      <rPr>
        <sz val="16"/>
        <color theme="1"/>
        <rFont val="ＭＳ 明朝"/>
        <family val="1"/>
        <charset val="128"/>
      </rPr>
      <t>請　　求　　件　　数</t>
    </r>
    <r>
      <rPr>
        <sz val="12"/>
        <color theme="1"/>
        <rFont val="ＭＳ 明朝"/>
        <family val="1"/>
        <charset val="128"/>
      </rPr>
      <t xml:space="preserve">
</t>
    </r>
    <r>
      <rPr>
        <sz val="11"/>
        <color theme="1"/>
        <rFont val="ＭＳ 明朝"/>
        <family val="1"/>
        <charset val="128"/>
      </rPr>
      <t>(別紙の請求者名簿に記載の選挙人の数)</t>
    </r>
    <phoneticPr fontId="1"/>
  </si>
  <si>
    <r>
      <t xml:space="preserve">　備　考　  </t>
    </r>
    <r>
      <rPr>
        <u/>
        <sz val="12"/>
        <color theme="1"/>
        <rFont val="ＭＳ 明朝"/>
        <family val="1"/>
        <charset val="128"/>
      </rPr>
      <t>別紙の「請求者名簿」を添付すること。</t>
    </r>
    <phoneticPr fontId="1"/>
  </si>
  <si>
    <r>
      <rPr>
        <sz val="8"/>
        <color theme="1"/>
        <rFont val="ＭＳ 明朝"/>
        <family val="1"/>
        <charset val="128"/>
      </rPr>
      <t>ふ り が な</t>
    </r>
    <r>
      <rPr>
        <sz val="11"/>
        <color theme="1"/>
        <rFont val="ＭＳ 明朝"/>
        <family val="1"/>
        <charset val="128"/>
      </rPr>
      <t xml:space="preserve">
選挙人氏名</t>
    </r>
    <rPh sb="8" eb="11">
      <t>センキョニン</t>
    </rPh>
    <rPh sb="11" eb="13">
      <t>シメイ</t>
    </rPh>
    <phoneticPr fontId="1"/>
  </si>
  <si>
    <t>　選挙人から令第50条第３項（点字による投票）の申立ての依頼があった場合は、備考欄に「点字」と記載すること。
　選挙人名簿に登録されている市町村から引き続き岡山県内の他の市町村に住所を移した選挙人に関し、引き続き岡山県内に住所を有することの確認申請をする場合は、備考欄に「引続居住」と記載すること。</t>
    <phoneticPr fontId="1"/>
  </si>
  <si>
    <t>代理投票の事由
（該当に○印）</t>
    <rPh sb="0" eb="4">
      <t>ダイリトウヒョウ</t>
    </rPh>
    <rPh sb="5" eb="7">
      <t>ジユウ</t>
    </rPh>
    <rPh sb="9" eb="11">
      <t>ガイトウ</t>
    </rPh>
    <rPh sb="13" eb="14">
      <t>シルシ</t>
    </rPh>
    <phoneticPr fontId="1"/>
  </si>
  <si>
    <t>を代理人と定め、</t>
    <phoneticPr fontId="1"/>
  </si>
  <si>
    <t>令和６年　　月　　日</t>
    <rPh sb="0" eb="2">
      <t>レイワ</t>
    </rPh>
    <rPh sb="3" eb="4">
      <t>ネン</t>
    </rPh>
    <rPh sb="6" eb="7">
      <t>ガツ</t>
    </rPh>
    <rPh sb="9" eb="10">
      <t>ニチ</t>
    </rPh>
    <phoneticPr fontId="1"/>
  </si>
  <si>
    <t>　←半角で、ハイフンをつけて</t>
    <rPh sb="2" eb="4">
      <t>ハンカク</t>
    </rPh>
    <phoneticPr fontId="1"/>
  </si>
  <si>
    <t>　←半角で、ハイフンをつけて。事務担当者の部署の電話番号</t>
    <rPh sb="2" eb="4">
      <t>ハンカク</t>
    </rPh>
    <rPh sb="15" eb="17">
      <t>ジム</t>
    </rPh>
    <rPh sb="17" eb="20">
      <t>タントウシャ</t>
    </rPh>
    <rPh sb="21" eb="23">
      <t>ブショ</t>
    </rPh>
    <rPh sb="24" eb="26">
      <t>デンワ</t>
    </rPh>
    <rPh sb="26" eb="28">
      <t>バンゴウ</t>
    </rPh>
    <phoneticPr fontId="1"/>
  </si>
  <si>
    <t>　←半角で、ハイフンをつけて。事務担当者の部署のFAX番号</t>
    <rPh sb="2" eb="4">
      <t>ハンカク</t>
    </rPh>
    <rPh sb="15" eb="17">
      <t>ジム</t>
    </rPh>
    <rPh sb="17" eb="20">
      <t>タントウシャ</t>
    </rPh>
    <rPh sb="21" eb="23">
      <t>ブショ</t>
    </rPh>
    <rPh sb="27" eb="29">
      <t>バンゴウ</t>
    </rPh>
    <phoneticPr fontId="1"/>
  </si>
  <si>
    <t>　←選挙管理委員会からの連絡や確認に対応いただける方の役職</t>
    <rPh sb="2" eb="4">
      <t>センキョ</t>
    </rPh>
    <rPh sb="4" eb="6">
      <t>カンリ</t>
    </rPh>
    <rPh sb="6" eb="9">
      <t>イインカイ</t>
    </rPh>
    <rPh sb="12" eb="14">
      <t>レンラク</t>
    </rPh>
    <rPh sb="15" eb="17">
      <t>カクニン</t>
    </rPh>
    <rPh sb="18" eb="20">
      <t>タイオウ</t>
    </rPh>
    <rPh sb="25" eb="26">
      <t>カタ</t>
    </rPh>
    <rPh sb="27" eb="29">
      <t>ヤクショク</t>
    </rPh>
    <phoneticPr fontId="1"/>
  </si>
  <si>
    <t>　←選挙管理委員会からの連絡や確認に対応いただける方</t>
    <rPh sb="2" eb="4">
      <t>センキョ</t>
    </rPh>
    <rPh sb="4" eb="6">
      <t>カンリ</t>
    </rPh>
    <rPh sb="6" eb="9">
      <t>イインカイ</t>
    </rPh>
    <rPh sb="12" eb="14">
      <t>レンラク</t>
    </rPh>
    <rPh sb="15" eb="17">
      <t>カクニン</t>
    </rPh>
    <rPh sb="18" eb="20">
      <t>タイオウ</t>
    </rPh>
    <rPh sb="25" eb="26">
      <t>カタ</t>
    </rPh>
    <phoneticPr fontId="1"/>
  </si>
  <si>
    <t>　←不在者投票経費請求書の発行責任者の方の役職（請求書の押印を省略しない場合は記入不要。）</t>
    <rPh sb="2" eb="5">
      <t>フザイシャ</t>
    </rPh>
    <rPh sb="5" eb="7">
      <t>トウヒョウ</t>
    </rPh>
    <rPh sb="7" eb="9">
      <t>ケイヒ</t>
    </rPh>
    <rPh sb="9" eb="12">
      <t>セイキュウショ</t>
    </rPh>
    <rPh sb="13" eb="15">
      <t>ハッコウ</t>
    </rPh>
    <rPh sb="15" eb="18">
      <t>セキニンシャ</t>
    </rPh>
    <rPh sb="19" eb="20">
      <t>カタ</t>
    </rPh>
    <rPh sb="21" eb="23">
      <t>ヤクショク</t>
    </rPh>
    <rPh sb="24" eb="27">
      <t>セイキュウショ</t>
    </rPh>
    <rPh sb="28" eb="30">
      <t>オウイン</t>
    </rPh>
    <rPh sb="31" eb="33">
      <t>ショウリャク</t>
    </rPh>
    <rPh sb="36" eb="38">
      <t>バアイ</t>
    </rPh>
    <rPh sb="39" eb="41">
      <t>キニュウ</t>
    </rPh>
    <rPh sb="41" eb="43">
      <t>フヨウ</t>
    </rPh>
    <phoneticPr fontId="1"/>
  </si>
  <si>
    <t>　←不在者投票経費請求書の発行責任者の方（請求書の押印を省略しない場合は記入不要。）</t>
    <rPh sb="2" eb="5">
      <t>フザイシャ</t>
    </rPh>
    <rPh sb="5" eb="7">
      <t>トウヒョウ</t>
    </rPh>
    <rPh sb="7" eb="9">
      <t>ケイヒ</t>
    </rPh>
    <rPh sb="9" eb="12">
      <t>セイキュウショ</t>
    </rPh>
    <rPh sb="13" eb="15">
      <t>ハッコウ</t>
    </rPh>
    <rPh sb="15" eb="18">
      <t>セキニンシャ</t>
    </rPh>
    <rPh sb="19" eb="20">
      <t>カタ</t>
    </rPh>
    <rPh sb="21" eb="24">
      <t>セイキュウショ</t>
    </rPh>
    <rPh sb="25" eb="27">
      <t>オウイン</t>
    </rPh>
    <rPh sb="28" eb="30">
      <t>ショウリャク</t>
    </rPh>
    <rPh sb="33" eb="35">
      <t>バアイ</t>
    </rPh>
    <rPh sb="36" eb="40">
      <t>キニュウフヨウ</t>
    </rPh>
    <phoneticPr fontId="1"/>
  </si>
  <si>
    <t>　←半角で、ハイフンをつけて。発行責任者の部署の電話番号（請求書の押印を省略しない場合は記入不要。）</t>
    <rPh sb="2" eb="4">
      <t>ハンカク</t>
    </rPh>
    <rPh sb="15" eb="20">
      <t>ハッコウセキニンシャ</t>
    </rPh>
    <rPh sb="21" eb="23">
      <t>ブショ</t>
    </rPh>
    <rPh sb="24" eb="26">
      <t>デンワ</t>
    </rPh>
    <rPh sb="26" eb="28">
      <t>バンゴウ</t>
    </rPh>
    <phoneticPr fontId="1"/>
  </si>
  <si>
    <t>　←代理投票の補助者に選任した人の氏名</t>
    <rPh sb="2" eb="4">
      <t>ダイリ</t>
    </rPh>
    <rPh sb="4" eb="6">
      <t>トウヒョウ</t>
    </rPh>
    <rPh sb="7" eb="10">
      <t>ホジョシャ</t>
    </rPh>
    <rPh sb="11" eb="13">
      <t>センニン</t>
    </rPh>
    <rPh sb="15" eb="16">
      <t>ヒト</t>
    </rPh>
    <rPh sb="17" eb="19">
      <t>シメイ</t>
    </rPh>
    <phoneticPr fontId="1"/>
  </si>
  <si>
    <t>　←日付は半角で入力（例 0000/00/00）</t>
    <rPh sb="2" eb="4">
      <t>ヒヅケ</t>
    </rPh>
    <rPh sb="5" eb="7">
      <t>ハンカク</t>
    </rPh>
    <rPh sb="8" eb="10">
      <t>ニュウリョク</t>
    </rPh>
    <rPh sb="11" eb="12">
      <t>レイ</t>
    </rPh>
    <phoneticPr fontId="1"/>
  </si>
  <si>
    <t>　←日付は全角で入力</t>
    <rPh sb="2" eb="4">
      <t>ヒヅケ</t>
    </rPh>
    <rPh sb="5" eb="7">
      <t>ゼンカク</t>
    </rPh>
    <rPh sb="8" eb="10">
      <t>ニュウリョク</t>
    </rPh>
    <phoneticPr fontId="1"/>
  </si>
  <si>
    <t>　←プルダウンから選択</t>
    <rPh sb="9" eb="11">
      <t>センタク</t>
    </rPh>
    <phoneticPr fontId="1"/>
  </si>
  <si>
    <t>　←経費の単価を半角で入力</t>
    <rPh sb="2" eb="4">
      <t>ケイヒ</t>
    </rPh>
    <rPh sb="5" eb="7">
      <t>タンカ</t>
    </rPh>
    <rPh sb="8" eb="10">
      <t>ハンカク</t>
    </rPh>
    <rPh sb="11" eb="13">
      <t>ニュウリョク</t>
    </rPh>
    <phoneticPr fontId="1"/>
  </si>
  <si>
    <t>　←施設の公印を押印できる者</t>
    <rPh sb="2" eb="4">
      <t>シセツ</t>
    </rPh>
    <rPh sb="5" eb="7">
      <t>コウイン</t>
    </rPh>
    <rPh sb="8" eb="10">
      <t>オウイン</t>
    </rPh>
    <rPh sb="13" eb="14">
      <t>シャ</t>
    </rPh>
    <phoneticPr fontId="1"/>
  </si>
  <si>
    <t>　←岡山県から番地まで入力</t>
    <rPh sb="2" eb="4">
      <t>オカヤマ</t>
    </rPh>
    <rPh sb="4" eb="5">
      <t>ケン</t>
    </rPh>
    <rPh sb="7" eb="9">
      <t>バンチ</t>
    </rPh>
    <rPh sb="11" eb="13">
      <t>ニュウリョク</t>
    </rPh>
    <phoneticPr fontId="1"/>
  </si>
  <si>
    <t xml:space="preserve">　←施設の公印を押印できる名称 </t>
    <rPh sb="2" eb="4">
      <t>シセツ</t>
    </rPh>
    <rPh sb="5" eb="7">
      <t>コウイン</t>
    </rPh>
    <rPh sb="8" eb="10">
      <t>オウイン</t>
    </rPh>
    <rPh sb="13" eb="15">
      <t>メイショウ</t>
    </rPh>
    <phoneticPr fontId="1"/>
  </si>
  <si>
    <t>　←「○○銀行」「○○金庫」などと入力</t>
    <rPh sb="5" eb="7">
      <t>ギンコウ</t>
    </rPh>
    <rPh sb="11" eb="13">
      <t>キンコ</t>
    </rPh>
    <rPh sb="17" eb="19">
      <t>ニュウリョク</t>
    </rPh>
    <phoneticPr fontId="1"/>
  </si>
  <si>
    <r>
      <t>　←「本店」「○○支店」などと入力
　　 ゆうちょ銀行の場合、通帳記号の２ケタと３ケタ目の数字のあとに「８」をつけ、漢数字で入力する。
　　　（例）1</t>
    </r>
    <r>
      <rPr>
        <u/>
        <sz val="11"/>
        <color theme="1"/>
        <rFont val="ＭＳ Ｐゴシック"/>
        <family val="3"/>
        <charset val="128"/>
        <scheme val="minor"/>
      </rPr>
      <t>54</t>
    </r>
    <r>
      <rPr>
        <sz val="11"/>
        <color theme="1"/>
        <rFont val="ＭＳ Ｐゴシック"/>
        <family val="2"/>
        <charset val="128"/>
        <scheme val="minor"/>
      </rPr>
      <t>30-12345671の場合、「五四八」と入力</t>
    </r>
    <rPh sb="3" eb="5">
      <t>ホンテン</t>
    </rPh>
    <rPh sb="9" eb="11">
      <t>シテン</t>
    </rPh>
    <rPh sb="15" eb="17">
      <t>ニュウリョク</t>
    </rPh>
    <phoneticPr fontId="1"/>
  </si>
  <si>
    <t>　←通帳に記載されているとおり</t>
    <rPh sb="2" eb="4">
      <t>ツウチョウ</t>
    </rPh>
    <rPh sb="5" eb="7">
      <t>キサイ</t>
    </rPh>
    <phoneticPr fontId="1"/>
  </si>
  <si>
    <r>
      <t xml:space="preserve">引続居住確認
</t>
    </r>
    <r>
      <rPr>
        <b/>
        <sz val="9"/>
        <color rgb="FFFF0000"/>
        <rFont val="ＭＳ Ｐゴシック"/>
        <family val="3"/>
        <charset val="128"/>
        <scheme val="minor"/>
      </rPr>
      <t>※引続居住確認申請する場合は、プルダウンから引続居住を選ぶ</t>
    </r>
    <rPh sb="0" eb="1">
      <t>ヒ</t>
    </rPh>
    <rPh sb="1" eb="2">
      <t>ゾク</t>
    </rPh>
    <rPh sb="2" eb="4">
      <t>キョジュウ</t>
    </rPh>
    <rPh sb="4" eb="6">
      <t>カクニン</t>
    </rPh>
    <rPh sb="8" eb="9">
      <t>イン</t>
    </rPh>
    <rPh sb="9" eb="10">
      <t>ゾク</t>
    </rPh>
    <rPh sb="10" eb="12">
      <t>キョジュウ</t>
    </rPh>
    <rPh sb="12" eb="14">
      <t>カクニン</t>
    </rPh>
    <rPh sb="14" eb="16">
      <t>シンセイ</t>
    </rPh>
    <rPh sb="18" eb="20">
      <t>バアイ</t>
    </rPh>
    <rPh sb="29" eb="31">
      <t>ヒキツヅ</t>
    </rPh>
    <rPh sb="31" eb="32">
      <t>イ</t>
    </rPh>
    <rPh sb="32" eb="33">
      <t>ジュウ</t>
    </rPh>
    <rPh sb="34" eb="35">
      <t>エラ</t>
    </rPh>
    <phoneticPr fontId="1"/>
  </si>
  <si>
    <t>　←着色セルに入力してください。</t>
    <rPh sb="2" eb="4">
      <t>チャクショク</t>
    </rPh>
    <rPh sb="7" eb="9">
      <t>ニュウリョク</t>
    </rPh>
    <phoneticPr fontId="1"/>
  </si>
  <si>
    <t>　←プルダウンから市町村を選択</t>
    <rPh sb="9" eb="12">
      <t>シチョウソン</t>
    </rPh>
    <rPh sb="13" eb="15">
      <t>センタク</t>
    </rPh>
    <phoneticPr fontId="1"/>
  </si>
  <si>
    <t>　←上記市町村への請求日で、ワークシート「選挙人氏名」のＪ列に入力した日を入力　（例：2024/00/00）
　《注意》　請求日は、今回請求する人の行に入力した日になります。</t>
    <rPh sb="2" eb="4">
      <t>ジョウキ</t>
    </rPh>
    <rPh sb="4" eb="7">
      <t>シチョウソン</t>
    </rPh>
    <rPh sb="9" eb="12">
      <t>セイキュウビ</t>
    </rPh>
    <rPh sb="21" eb="24">
      <t>センキョニン</t>
    </rPh>
    <rPh sb="24" eb="26">
      <t>シメイ</t>
    </rPh>
    <rPh sb="29" eb="30">
      <t>レツ</t>
    </rPh>
    <rPh sb="31" eb="33">
      <t>ニュウリョク</t>
    </rPh>
    <rPh sb="35" eb="36">
      <t>ヒ</t>
    </rPh>
    <rPh sb="37" eb="39">
      <t>ニュウリョク</t>
    </rPh>
    <rPh sb="41" eb="42">
      <t>レイ</t>
    </rPh>
    <rPh sb="57" eb="59">
      <t>チュウイ</t>
    </rPh>
    <rPh sb="61" eb="63">
      <t>セイキュウ</t>
    </rPh>
    <rPh sb="63" eb="64">
      <t>ヒ</t>
    </rPh>
    <rPh sb="66" eb="68">
      <t>コンカイ</t>
    </rPh>
    <rPh sb="68" eb="70">
      <t>セイキュウ</t>
    </rPh>
    <rPh sb="72" eb="73">
      <t>ヒト</t>
    </rPh>
    <rPh sb="74" eb="75">
      <t>ギョウ</t>
    </rPh>
    <rPh sb="76" eb="78">
      <t>ニュウリョク</t>
    </rPh>
    <rPh sb="80" eb="81">
      <t>ヒ</t>
    </rPh>
    <phoneticPr fontId="1"/>
  </si>
  <si>
    <t>　備　考　　点字投票をする人は、備考欄に「点字」と記載すること。</t>
    <phoneticPr fontId="1"/>
  </si>
  <si>
    <t>　←ワークシート「選挙人氏名」で代理投票した選挙人のＡ列の番号を入力</t>
    <rPh sb="9" eb="11">
      <t>センキョ</t>
    </rPh>
    <rPh sb="11" eb="12">
      <t>ニン</t>
    </rPh>
    <rPh sb="12" eb="14">
      <t>シメイ</t>
    </rPh>
    <rPh sb="16" eb="18">
      <t>ダイリ</t>
    </rPh>
    <rPh sb="18" eb="20">
      <t>トウヒョウ</t>
    </rPh>
    <rPh sb="22" eb="24">
      <t>センキョ</t>
    </rPh>
    <rPh sb="24" eb="25">
      <t>ニン</t>
    </rPh>
    <rPh sb="27" eb="28">
      <t>レツ</t>
    </rPh>
    <rPh sb="29" eb="31">
      <t>バンゴウ</t>
    </rPh>
    <rPh sb="32" eb="34">
      <t>ニュウリョク</t>
    </rPh>
    <phoneticPr fontId="1"/>
  </si>
  <si>
    <t>代理投票の理由が
ないと認める理由</t>
    <rPh sb="0" eb="2">
      <t>ダイリ</t>
    </rPh>
    <rPh sb="2" eb="4">
      <t>トウヒョウ</t>
    </rPh>
    <rPh sb="5" eb="7">
      <t>リユウ</t>
    </rPh>
    <rPh sb="12" eb="13">
      <t>ミト</t>
    </rPh>
    <rPh sb="15" eb="17">
      <t>リユウ</t>
    </rPh>
    <phoneticPr fontId="1"/>
  </si>
  <si>
    <t>（不在者投票管理者）</t>
    <phoneticPr fontId="1"/>
  </si>
  <si>
    <t>　←委任日を入力</t>
    <rPh sb="2" eb="4">
      <t>イニン</t>
    </rPh>
    <rPh sb="4" eb="5">
      <t>ビ</t>
    </rPh>
    <rPh sb="6" eb="8">
      <t>ニュウリョク</t>
    </rPh>
    <phoneticPr fontId="1"/>
  </si>
  <si>
    <t>　←ブルダウンから選択</t>
    <rPh sb="9" eb="11">
      <t>センタク</t>
    </rPh>
    <phoneticPr fontId="1"/>
  </si>
  <si>
    <t>　←例）自ら候補者の氏名を記入することができるため
　　　などを記入</t>
    <rPh sb="2" eb="3">
      <t>レイ</t>
    </rPh>
    <rPh sb="4" eb="5">
      <t>ミズカ</t>
    </rPh>
    <rPh sb="6" eb="9">
      <t>コウホシャ</t>
    </rPh>
    <rPh sb="10" eb="12">
      <t>シメイ</t>
    </rPh>
    <rPh sb="13" eb="15">
      <t>キニュウ</t>
    </rPh>
    <rPh sb="32" eb="34">
      <t>キニュウ</t>
    </rPh>
    <phoneticPr fontId="1"/>
  </si>
  <si>
    <t>　←着色セルを記入すること
　　　例）「本人の希望のため」「退院」等
　　　</t>
    <rPh sb="2" eb="4">
      <t>チャクショク</t>
    </rPh>
    <rPh sb="7" eb="9">
      <t>キニュウ</t>
    </rPh>
    <rPh sb="17" eb="18">
      <t>レイ</t>
    </rPh>
    <rPh sb="20" eb="22">
      <t>ホンニン</t>
    </rPh>
    <rPh sb="23" eb="25">
      <t>キボウ</t>
    </rPh>
    <rPh sb="30" eb="32">
      <t>タイイン</t>
    </rPh>
    <rPh sb="33" eb="34">
      <t>トウ</t>
    </rPh>
    <phoneticPr fontId="1"/>
  </si>
  <si>
    <t>　←請求日を入力</t>
    <rPh sb="2" eb="5">
      <t>セイキュウビ</t>
    </rPh>
    <rPh sb="6" eb="8">
      <t>ニュウリョク</t>
    </rPh>
    <phoneticPr fontId="1"/>
  </si>
  <si>
    <t>[不在者投票管理者]</t>
    <phoneticPr fontId="1"/>
  </si>
  <si>
    <t>口座名義人（カタカナで記入。濁点、半濁点も１マスとすること。）
　&lt;通帳の見返しに記載されているカタカナの口座名義をそのまま記載してください。&gt;</t>
    <rPh sb="14" eb="16">
      <t>ダクテン</t>
    </rPh>
    <rPh sb="17" eb="20">
      <t>ハンダクテン</t>
    </rPh>
    <phoneticPr fontId="1"/>
  </si>
  <si>
    <r>
      <t>　←半角で７桁で入力
　　 ゆうちょ銀行の場合、通帳番号の下１ケタをとった７桁の数字を入力する。
　　　　（例）1</t>
    </r>
    <r>
      <rPr>
        <sz val="11"/>
        <color theme="1"/>
        <rFont val="ＭＳ Ｐゴシック"/>
        <family val="3"/>
        <charset val="128"/>
        <scheme val="minor"/>
      </rPr>
      <t>543</t>
    </r>
    <r>
      <rPr>
        <sz val="11"/>
        <color theme="1"/>
        <rFont val="ＭＳ Ｐゴシック"/>
        <family val="2"/>
        <charset val="128"/>
        <scheme val="minor"/>
      </rPr>
      <t>0-</t>
    </r>
    <r>
      <rPr>
        <u/>
        <sz val="11"/>
        <color theme="1"/>
        <rFont val="ＭＳ Ｐゴシック"/>
        <family val="3"/>
        <charset val="128"/>
        <scheme val="minor"/>
      </rPr>
      <t>1234567</t>
    </r>
    <r>
      <rPr>
        <sz val="11"/>
        <color theme="1"/>
        <rFont val="ＭＳ Ｐゴシック"/>
        <family val="2"/>
        <charset val="128"/>
        <scheme val="minor"/>
      </rPr>
      <t>1の場合、「1234567」と入力</t>
    </r>
    <rPh sb="2" eb="4">
      <t>ハンカク</t>
    </rPh>
    <rPh sb="6" eb="7">
      <t>ケタ</t>
    </rPh>
    <rPh sb="8" eb="10">
      <t>ニュウリョク</t>
    </rPh>
    <phoneticPr fontId="1"/>
  </si>
  <si>
    <t>倉敷市</t>
    <phoneticPr fontId="1"/>
  </si>
  <si>
    <t>　←投票日は、ワークシート「選挙人氏名」のＬ列の「実際に投票した日」にある日を入力　（例：2024/00/01）</t>
    <rPh sb="2" eb="5">
      <t>トウヒョウビ</t>
    </rPh>
    <rPh sb="14" eb="17">
      <t>センキョニン</t>
    </rPh>
    <rPh sb="17" eb="19">
      <t>シメイ</t>
    </rPh>
    <rPh sb="22" eb="23">
      <t>レツ</t>
    </rPh>
    <rPh sb="37" eb="38">
      <t>ヒ</t>
    </rPh>
    <rPh sb="39" eb="41">
      <t>ニュウリョク</t>
    </rPh>
    <rPh sb="43" eb="44">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</si>
</sst>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 "/>
    <numFmt numFmtId="177" formatCode="[$-411]ggge&quot;年&quot;m&quot;月&quot;d&quot;日&quot;;@"/>
    <numFmt numFmtId="178" formatCode="#,##0\ &quot;人&quot;"/>
    <numFmt numFmtId="179" formatCode="0_);[Red]\(0\)"/>
    <numFmt numFmtId="180" formatCode="m&quot;月&quot;d&quot;日&quot;;@"/>
    <numFmt numFmtId="181" formatCode="0_ "/>
    <numFmt numFmtId="182" formatCode="[DBNum3]ggge&quot;年&quot;m&quot;月&quot;d&quot;日&quot;;@"/>
    <numFmt numFmtId="183" formatCode="#,##0_);[Red]\(#,##0\)"/>
    <numFmt numFmtId="184" formatCode="#,##0\ \ \ &quot;件&quot;"/>
    <numFmt numFmtId="185" formatCode="\(@\)"/>
  </numFmts>
  <fonts count="69">
    <font>
      <sz val="11"/>
      <color theme="1"/>
      <name val="ＭＳ Ｐゴシック"/>
      <family val="2"/>
      <charset val="128"/>
      <scheme val="minor"/>
    </font>
    <font>
      <sz val="6"/>
      <name val="ＭＳ Ｐゴシック"/>
      <family val="2"/>
      <charset val="128"/>
      <scheme val="minor"/>
    </font>
    <font>
      <sz val="11"/>
      <color theme="0"/>
      <name val="HGｺﾞｼｯｸE"/>
      <family val="3"/>
      <charset val="128"/>
    </font>
    <font>
      <sz val="16"/>
      <color theme="0"/>
      <name val="HGｺﾞｼｯｸE"/>
      <family val="3"/>
      <charset val="128"/>
    </font>
    <font>
      <sz val="22"/>
      <color theme="0"/>
      <name val="HGｺﾞｼｯｸE"/>
      <family val="3"/>
      <charset val="128"/>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14"/>
      <color theme="0"/>
      <name val="ＭＳ Ｐゴシック"/>
      <family val="3"/>
      <charset val="128"/>
      <scheme val="minor"/>
    </font>
    <font>
      <sz val="8"/>
      <color theme="1"/>
      <name val="ＭＳ Ｐゴシック"/>
      <family val="3"/>
      <charset val="128"/>
      <scheme val="minor"/>
    </font>
    <font>
      <sz val="11"/>
      <color theme="1"/>
      <name val="ＭＳ 明朝"/>
      <family val="1"/>
      <charset val="128"/>
    </font>
    <font>
      <b/>
      <sz val="12"/>
      <color theme="1"/>
      <name val="ＭＳ Ｐゴシック"/>
      <family val="3"/>
      <charset val="128"/>
      <scheme val="minor"/>
    </font>
    <font>
      <b/>
      <sz val="20"/>
      <color theme="1"/>
      <name val="ＭＳ 明朝"/>
      <family val="1"/>
      <charset val="128"/>
    </font>
    <font>
      <sz val="14"/>
      <color theme="1"/>
      <name val="ＭＳ 明朝"/>
      <family val="1"/>
      <charset val="128"/>
    </font>
    <font>
      <sz val="12"/>
      <color theme="1"/>
      <name val="ＭＳ 明朝"/>
      <family val="1"/>
      <charset val="128"/>
    </font>
    <font>
      <sz val="14"/>
      <color theme="1"/>
      <name val="ＭＳ Ｐゴシック"/>
      <family val="2"/>
      <charset val="128"/>
      <scheme val="minor"/>
    </font>
    <font>
      <sz val="12"/>
      <color theme="1"/>
      <name val="ＭＳ Ｐゴシック"/>
      <family val="2"/>
      <charset val="128"/>
      <scheme val="minor"/>
    </font>
    <font>
      <sz val="12"/>
      <color theme="1"/>
      <name val="ＭＳ ゴシック"/>
      <family val="3"/>
      <charset val="128"/>
    </font>
    <font>
      <sz val="16"/>
      <color theme="1"/>
      <name val="ＭＳ 明朝"/>
      <family val="1"/>
      <charset val="128"/>
    </font>
    <font>
      <sz val="20"/>
      <color theme="1"/>
      <name val="ＭＳ 明朝"/>
      <family val="1"/>
      <charset val="128"/>
    </font>
    <font>
      <sz val="15"/>
      <color theme="1"/>
      <name val="ＭＳ 明朝"/>
      <family val="1"/>
      <charset val="128"/>
    </font>
    <font>
      <sz val="10.5"/>
      <color theme="1"/>
      <name val="ＭＳ Ｐゴシック"/>
      <family val="2"/>
      <charset val="128"/>
      <scheme val="minor"/>
    </font>
    <font>
      <sz val="10.5"/>
      <color theme="1"/>
      <name val="ＭＳ 明朝"/>
      <family val="1"/>
      <charset val="128"/>
    </font>
    <font>
      <u/>
      <sz val="12"/>
      <color theme="1"/>
      <name val="ＭＳ 明朝"/>
      <family val="1"/>
      <charset val="128"/>
    </font>
    <font>
      <sz val="8"/>
      <color theme="1"/>
      <name val="ＭＳ 明朝"/>
      <family val="1"/>
      <charset val="128"/>
    </font>
    <font>
      <sz val="10.5"/>
      <color theme="1"/>
      <name val="ＭＳ ゴシック"/>
      <family val="3"/>
      <charset val="128"/>
    </font>
    <font>
      <u/>
      <sz val="11"/>
      <color theme="10"/>
      <name val="ＭＳ Ｐゴシック"/>
      <family val="2"/>
      <charset val="128"/>
      <scheme val="minor"/>
    </font>
    <font>
      <sz val="11"/>
      <name val="ＭＳ Ｐゴシック"/>
      <family val="2"/>
      <charset val="128"/>
      <scheme val="minor"/>
    </font>
    <font>
      <b/>
      <sz val="12"/>
      <color rgb="FF002060"/>
      <name val="ＭＳ Ｐゴシック"/>
      <family val="3"/>
      <charset val="128"/>
      <scheme val="minor"/>
    </font>
    <font>
      <sz val="14"/>
      <color rgb="FFFF0000"/>
      <name val="HGP創英角ｺﾞｼｯｸUB"/>
      <family val="3"/>
      <charset val="128"/>
    </font>
    <font>
      <sz val="20"/>
      <color theme="1"/>
      <name val="ＭＳ ゴシック"/>
      <family val="3"/>
      <charset val="128"/>
    </font>
    <font>
      <sz val="9"/>
      <color rgb="FF002060"/>
      <name val="ＭＳ Ｐゴシック"/>
      <family val="3"/>
      <charset val="128"/>
      <scheme val="minor"/>
    </font>
    <font>
      <sz val="9"/>
      <color theme="1"/>
      <name val="ＭＳ Ｐゴシック"/>
      <family val="3"/>
      <charset val="128"/>
      <scheme val="minor"/>
    </font>
    <font>
      <sz val="9"/>
      <color theme="1"/>
      <name val="ＭＳ 明朝"/>
      <family val="1"/>
      <charset val="128"/>
    </font>
    <font>
      <sz val="14"/>
      <color theme="1"/>
      <name val="ＭＳ ゴシック"/>
      <family val="3"/>
      <charset val="128"/>
    </font>
    <font>
      <sz val="12"/>
      <color theme="1"/>
      <name val="ＭＳ Ｐ明朝"/>
      <family val="1"/>
      <charset val="128"/>
    </font>
    <font>
      <b/>
      <sz val="16"/>
      <color theme="1"/>
      <name val="ＭＳ Ｐゴシック"/>
      <family val="3"/>
      <charset val="128"/>
      <scheme val="minor"/>
    </font>
    <font>
      <sz val="26"/>
      <color theme="1"/>
      <name val="ＭＳ Ｐゴシック"/>
      <family val="3"/>
      <charset val="128"/>
    </font>
    <font>
      <b/>
      <sz val="14"/>
      <color theme="1"/>
      <name val="ＭＳ 明朝"/>
      <family val="1"/>
      <charset val="128"/>
    </font>
    <font>
      <b/>
      <sz val="9"/>
      <color rgb="FFFF0000"/>
      <name val="ＭＳ Ｐゴシック"/>
      <family val="3"/>
      <charset val="128"/>
      <scheme val="minor"/>
    </font>
    <font>
      <sz val="18"/>
      <color theme="1"/>
      <name val="ＭＳ ゴシック"/>
      <family val="3"/>
      <charset val="128"/>
    </font>
    <font>
      <sz val="11"/>
      <color theme="1"/>
      <name val="ＭＳ Ｐ明朝"/>
      <family val="1"/>
      <charset val="128"/>
    </font>
    <font>
      <sz val="14"/>
      <color theme="1"/>
      <name val="ＭＳ Ｐ明朝"/>
      <family val="1"/>
      <charset val="128"/>
    </font>
    <font>
      <sz val="20"/>
      <color theme="1"/>
      <name val="ＭＳ Ｐゴシック"/>
      <family val="2"/>
      <charset val="128"/>
      <scheme val="minor"/>
    </font>
    <font>
      <b/>
      <sz val="22"/>
      <color theme="1"/>
      <name val="ＭＳ 明朝"/>
      <family val="1"/>
      <charset val="128"/>
    </font>
    <font>
      <b/>
      <sz val="24"/>
      <color theme="1"/>
      <name val="ＭＳ 明朝"/>
      <family val="1"/>
      <charset val="128"/>
    </font>
    <font>
      <b/>
      <sz val="12"/>
      <color rgb="FFFF0000"/>
      <name val="ＭＳ Ｐゴシック"/>
      <family val="3"/>
      <charset val="128"/>
      <scheme val="minor"/>
    </font>
    <font>
      <sz val="12"/>
      <color rgb="FFFF0000"/>
      <name val="ＭＳ Ｐゴシック"/>
      <family val="2"/>
      <charset val="128"/>
      <scheme val="minor"/>
    </font>
    <font>
      <sz val="12"/>
      <color rgb="FFFF0000"/>
      <name val="ＭＳ Ｐゴシック"/>
      <family val="3"/>
      <charset val="128"/>
      <scheme val="minor"/>
    </font>
    <font>
      <sz val="16"/>
      <color rgb="FFFF0000"/>
      <name val="ＭＳ Ｐゴシック"/>
      <family val="3"/>
      <charset val="128"/>
      <scheme val="minor"/>
    </font>
    <font>
      <sz val="18"/>
      <color rgb="FFFF0000"/>
      <name val="ＭＳ Ｐゴシック"/>
      <family val="2"/>
      <charset val="128"/>
      <scheme val="minor"/>
    </font>
    <font>
      <sz val="10"/>
      <color theme="1"/>
      <name val="ＭＳ 明朝"/>
      <family val="1"/>
      <charset val="128"/>
    </font>
    <font>
      <b/>
      <u/>
      <sz val="11"/>
      <color theme="1"/>
      <name val="ＭＳ 明朝"/>
      <family val="1"/>
      <charset val="128"/>
    </font>
    <font>
      <u/>
      <sz val="10"/>
      <color theme="1"/>
      <name val="ＭＳ 明朝"/>
      <family val="1"/>
      <charset val="128"/>
    </font>
    <font>
      <sz val="6"/>
      <name val="ＭＳ Ｐゴシック"/>
      <family val="3"/>
      <charset val="128"/>
      <scheme val="minor"/>
    </font>
    <font>
      <b/>
      <u/>
      <sz val="10"/>
      <color theme="1"/>
      <name val="ＭＳ 明朝"/>
      <family val="1"/>
      <charset val="128"/>
    </font>
    <font>
      <sz val="14"/>
      <color theme="1"/>
      <name val="ＭＳ Ｐゴシック"/>
      <family val="3"/>
      <charset val="128"/>
    </font>
    <font>
      <sz val="12"/>
      <color rgb="FFFF0000"/>
      <name val="ＭＳ 明朝"/>
      <family val="1"/>
      <charset val="128"/>
    </font>
    <font>
      <b/>
      <sz val="11"/>
      <color theme="8"/>
      <name val="ＭＳ Ｐゴシック"/>
      <family val="3"/>
      <charset val="128"/>
      <scheme val="minor"/>
    </font>
    <font>
      <b/>
      <sz val="11"/>
      <color rgb="FF0070C0"/>
      <name val="ＭＳ Ｐゴシック"/>
      <family val="3"/>
      <charset val="128"/>
      <scheme val="minor"/>
    </font>
    <font>
      <b/>
      <sz val="9"/>
      <color theme="1"/>
      <name val="ＭＳ Ｐゴシック"/>
      <family val="3"/>
      <charset val="128"/>
      <scheme val="minor"/>
    </font>
    <font>
      <sz val="11"/>
      <color theme="1"/>
      <name val="ＭＳ Ｐゴシック"/>
      <family val="2"/>
      <charset val="128"/>
      <scheme val="minor"/>
    </font>
    <font>
      <sz val="11"/>
      <color theme="1"/>
      <name val="ＭＳ ゴシック"/>
      <family val="3"/>
      <charset val="128"/>
    </font>
    <font>
      <sz val="11"/>
      <color rgb="FFFF0000"/>
      <name val="ＭＳ Ｐゴシック"/>
      <family val="3"/>
      <charset val="128"/>
      <scheme val="minor"/>
    </font>
    <font>
      <sz val="9"/>
      <color rgb="FFFF0000"/>
      <name val="ＭＳ Ｐゴシック"/>
      <family val="3"/>
      <charset val="128"/>
      <scheme val="minor"/>
    </font>
    <font>
      <u/>
      <sz val="11"/>
      <color theme="1"/>
      <name val="ＭＳ Ｐゴシック"/>
      <family val="3"/>
      <charset val="128"/>
      <scheme val="minor"/>
    </font>
    <font>
      <sz val="10"/>
      <color theme="1"/>
      <name val="ＭＳ Ｐゴシック"/>
      <family val="2"/>
      <charset val="128"/>
      <scheme val="minor"/>
    </font>
    <font>
      <sz val="26"/>
      <color theme="1"/>
      <name val="ＭＳ 明朝"/>
      <family val="1"/>
      <charset val="128"/>
    </font>
    <font>
      <sz val="9"/>
      <color indexed="81"/>
      <name val="MS P ゴシック"/>
      <family val="3"/>
      <charset val="128"/>
    </font>
  </fonts>
  <fills count="14">
    <fill>
      <patternFill patternType="none"/>
    </fill>
    <fill>
      <patternFill patternType="gray125"/>
    </fill>
    <fill>
      <patternFill patternType="solid">
        <fgColor rgb="FFFF0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070C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2" tint="-9.9978637043366805E-2"/>
        <bgColor indexed="64"/>
      </patternFill>
    </fill>
  </fills>
  <borders count="98">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2060"/>
      </left>
      <right style="medium">
        <color rgb="FF002060"/>
      </right>
      <top style="medium">
        <color rgb="FF002060"/>
      </top>
      <bottom style="medium">
        <color rgb="FF00206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rgb="FF002060"/>
      </left>
      <right style="medium">
        <color rgb="FF002060"/>
      </right>
      <top/>
      <bottom style="medium">
        <color rgb="FF002060"/>
      </bottom>
      <diagonal/>
    </border>
    <border>
      <left style="medium">
        <color rgb="FF002060"/>
      </left>
      <right style="medium">
        <color rgb="FF002060"/>
      </right>
      <top style="medium">
        <color rgb="FF002060"/>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ashed">
        <color indexed="64"/>
      </left>
      <right/>
      <top style="thin">
        <color indexed="64"/>
      </top>
      <bottom/>
      <diagonal/>
    </border>
    <border>
      <left/>
      <right style="medium">
        <color indexed="64"/>
      </right>
      <top style="thin">
        <color indexed="64"/>
      </top>
      <bottom/>
      <diagonal/>
    </border>
    <border>
      <left style="thin">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double">
        <color indexed="64"/>
      </right>
      <top/>
      <bottom/>
      <diagonal/>
    </border>
    <border>
      <left style="double">
        <color indexed="64"/>
      </left>
      <right/>
      <top/>
      <bottom style="thin">
        <color indexed="64"/>
      </bottom>
      <diagonal/>
    </border>
    <border>
      <left/>
      <right style="medium">
        <color indexed="64"/>
      </right>
      <top/>
      <bottom style="thin">
        <color indexed="64"/>
      </bottom>
      <diagonal/>
    </border>
    <border>
      <left style="double">
        <color indexed="64"/>
      </left>
      <right/>
      <top style="thin">
        <color indexed="64"/>
      </top>
      <bottom/>
      <diagonal/>
    </border>
    <border>
      <left style="dashed">
        <color indexed="64"/>
      </left>
      <right/>
      <top/>
      <bottom style="thin">
        <color indexed="64"/>
      </bottom>
      <diagonal/>
    </border>
    <border>
      <left style="dotted">
        <color auto="1"/>
      </left>
      <right/>
      <top/>
      <bottom/>
      <diagonal/>
    </border>
    <border>
      <left/>
      <right/>
      <top style="dotted">
        <color auto="1"/>
      </top>
      <bottom/>
      <diagonal/>
    </border>
    <border>
      <left style="dotted">
        <color auto="1"/>
      </left>
      <right/>
      <top style="dotted">
        <color indexed="64"/>
      </top>
      <bottom style="dotted">
        <color auto="1"/>
      </bottom>
      <diagonal/>
    </border>
    <border>
      <left/>
      <right/>
      <top style="dotted">
        <color indexed="64"/>
      </top>
      <bottom style="dotted">
        <color auto="1"/>
      </bottom>
      <diagonal/>
    </border>
    <border>
      <left/>
      <right style="dotted">
        <color auto="1"/>
      </right>
      <top style="dotted">
        <color indexed="64"/>
      </top>
      <bottom style="dotted">
        <color auto="1"/>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26" fillId="0" borderId="0" applyNumberFormat="0" applyFill="0" applyBorder="0" applyAlignment="0" applyProtection="0">
      <alignment vertical="center"/>
    </xf>
    <xf numFmtId="38" fontId="61" fillId="0" borderId="0" applyFont="0" applyFill="0" applyBorder="0" applyAlignment="0" applyProtection="0">
      <alignment vertical="center"/>
    </xf>
  </cellStyleXfs>
  <cellXfs count="586">
    <xf numFmtId="0" fontId="0" fillId="0" borderId="0" xfId="0">
      <alignment vertical="center"/>
    </xf>
    <xf numFmtId="0" fontId="2" fillId="2" borderId="0" xfId="0" applyFont="1" applyFill="1">
      <alignment vertical="center"/>
    </xf>
    <xf numFmtId="176" fontId="0" fillId="3" borderId="1" xfId="0" applyNumberFormat="1" applyFont="1" applyFill="1" applyBorder="1" applyAlignment="1" applyProtection="1">
      <alignment horizontal="left" vertical="center" indent="1"/>
    </xf>
    <xf numFmtId="0" fontId="0" fillId="0" borderId="0" xfId="0" applyProtection="1">
      <alignment vertical="center"/>
    </xf>
    <xf numFmtId="176" fontId="6" fillId="5" borderId="8" xfId="0" applyNumberFormat="1" applyFont="1" applyFill="1" applyBorder="1" applyAlignment="1" applyProtection="1">
      <alignment horizontal="left" vertical="center" indent="1"/>
      <protection locked="0"/>
    </xf>
    <xf numFmtId="0" fontId="5" fillId="0" borderId="0" xfId="0" applyFont="1" applyAlignment="1" applyProtection="1">
      <alignment horizontal="left" vertical="top"/>
    </xf>
    <xf numFmtId="0" fontId="0" fillId="3" borderId="9" xfId="0" applyFill="1" applyBorder="1" applyAlignment="1" applyProtection="1">
      <alignment horizontal="left" vertical="center"/>
    </xf>
    <xf numFmtId="0" fontId="0" fillId="0" borderId="9" xfId="0" applyBorder="1">
      <alignment vertical="center"/>
    </xf>
    <xf numFmtId="0" fontId="4" fillId="2" borderId="0" xfId="0" applyFont="1" applyFill="1" applyAlignment="1">
      <alignment vertical="center"/>
    </xf>
    <xf numFmtId="0" fontId="2" fillId="2" borderId="0" xfId="0" applyFont="1" applyFill="1" applyAlignment="1">
      <alignment vertical="center"/>
    </xf>
    <xf numFmtId="0" fontId="0" fillId="0" borderId="9" xfId="0" applyBorder="1" applyAlignment="1">
      <alignment vertical="center" wrapText="1"/>
    </xf>
    <xf numFmtId="0" fontId="0" fillId="0" borderId="0" xfId="0" applyAlignment="1">
      <alignment horizontal="center" vertical="center"/>
    </xf>
    <xf numFmtId="176" fontId="6" fillId="5" borderId="12" xfId="0" applyNumberFormat="1" applyFont="1" applyFill="1" applyBorder="1" applyAlignment="1" applyProtection="1">
      <alignment horizontal="left" vertical="center" indent="1"/>
      <protection locked="0"/>
    </xf>
    <xf numFmtId="176" fontId="6" fillId="5" borderId="11" xfId="0" applyNumberFormat="1" applyFont="1" applyFill="1" applyBorder="1" applyAlignment="1" applyProtection="1">
      <alignment horizontal="left" vertical="center" indent="1"/>
      <protection locked="0"/>
    </xf>
    <xf numFmtId="0" fontId="0" fillId="6" borderId="0" xfId="0" applyFill="1">
      <alignment vertical="center"/>
    </xf>
    <xf numFmtId="0" fontId="8" fillId="6" borderId="0" xfId="0" applyFont="1" applyFill="1">
      <alignment vertical="center"/>
    </xf>
    <xf numFmtId="176" fontId="0" fillId="3" borderId="1" xfId="0" applyNumberFormat="1" applyFont="1" applyFill="1" applyBorder="1" applyAlignment="1" applyProtection="1">
      <alignment horizontal="left" vertical="center" wrapText="1" indent="1"/>
    </xf>
    <xf numFmtId="49" fontId="6" fillId="5" borderId="13" xfId="0" applyNumberFormat="1" applyFont="1" applyFill="1" applyBorder="1" applyAlignment="1" applyProtection="1">
      <alignment horizontal="left" vertical="center" indent="1"/>
      <protection locked="0"/>
    </xf>
    <xf numFmtId="0" fontId="0" fillId="0" borderId="9" xfId="0" applyBorder="1" applyAlignment="1">
      <alignment horizontal="center" vertical="center"/>
    </xf>
    <xf numFmtId="0" fontId="0" fillId="7" borderId="9" xfId="0" applyFill="1" applyBorder="1" applyAlignment="1">
      <alignment horizontal="center" vertical="center"/>
    </xf>
    <xf numFmtId="0" fontId="0" fillId="7" borderId="9" xfId="0" applyFill="1" applyBorder="1" applyAlignment="1">
      <alignment horizontal="center" vertical="center" wrapText="1"/>
    </xf>
    <xf numFmtId="0" fontId="0" fillId="4" borderId="9"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lignment vertical="center"/>
    </xf>
    <xf numFmtId="0" fontId="10" fillId="0" borderId="0" xfId="0" applyFont="1">
      <alignment vertical="center"/>
    </xf>
    <xf numFmtId="0" fontId="14"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vertical="center"/>
    </xf>
    <xf numFmtId="0" fontId="14" fillId="0" borderId="0" xfId="0" applyFont="1" applyAlignment="1">
      <alignment horizontal="left" vertical="center"/>
    </xf>
    <xf numFmtId="0" fontId="16" fillId="8" borderId="0" xfId="0" applyFont="1" applyFill="1">
      <alignment vertical="center"/>
    </xf>
    <xf numFmtId="0" fontId="0" fillId="8" borderId="0" xfId="0" applyFill="1">
      <alignment vertical="center"/>
    </xf>
    <xf numFmtId="0" fontId="0" fillId="8" borderId="0" xfId="0" applyFill="1" applyBorder="1">
      <alignment vertical="center"/>
    </xf>
    <xf numFmtId="0" fontId="10" fillId="0" borderId="0" xfId="0" applyFont="1" applyAlignment="1">
      <alignment horizontal="right" vertical="center"/>
    </xf>
    <xf numFmtId="0" fontId="10" fillId="0" borderId="9" xfId="0" applyFont="1" applyBorder="1" applyAlignment="1">
      <alignment horizontal="center" vertical="center"/>
    </xf>
    <xf numFmtId="0" fontId="10" fillId="0" borderId="9" xfId="0" applyFont="1" applyBorder="1" applyAlignment="1">
      <alignment horizontal="distributed" vertical="center" wrapText="1" indent="1"/>
    </xf>
    <xf numFmtId="0" fontId="0" fillId="9" borderId="9" xfId="0" applyFill="1" applyBorder="1" applyAlignment="1">
      <alignment horizontal="center" vertical="center" wrapText="1"/>
    </xf>
    <xf numFmtId="0" fontId="0" fillId="9" borderId="9" xfId="0" applyFill="1" applyBorder="1" applyAlignment="1">
      <alignment horizontal="center" vertical="center"/>
    </xf>
    <xf numFmtId="179" fontId="0" fillId="0" borderId="9" xfId="0" applyNumberFormat="1" applyBorder="1" applyAlignment="1">
      <alignment horizontal="center" vertical="center"/>
    </xf>
    <xf numFmtId="179" fontId="0" fillId="0" borderId="0" xfId="0" applyNumberFormat="1" applyAlignment="1">
      <alignment horizontal="center" vertical="center"/>
    </xf>
    <xf numFmtId="0" fontId="11" fillId="8" borderId="0" xfId="0" applyFont="1" applyFill="1" applyProtection="1">
      <alignment vertical="center"/>
    </xf>
    <xf numFmtId="180" fontId="27" fillId="0" borderId="9" xfId="1" applyNumberFormat="1" applyFont="1" applyBorder="1" applyAlignment="1">
      <alignment horizontal="center" vertical="center"/>
    </xf>
    <xf numFmtId="0" fontId="14" fillId="0" borderId="17" xfId="0" applyFont="1" applyBorder="1" applyAlignment="1">
      <alignment horizontal="distributed" vertical="center" indent="1"/>
    </xf>
    <xf numFmtId="0" fontId="14" fillId="0" borderId="9" xfId="0" applyFont="1" applyBorder="1" applyAlignment="1">
      <alignment horizontal="distributed" vertical="center" indent="1"/>
    </xf>
    <xf numFmtId="0" fontId="14" fillId="0" borderId="0" xfId="0" applyFont="1" applyAlignment="1">
      <alignment horizontal="left" vertical="top" wrapText="1"/>
    </xf>
    <xf numFmtId="0" fontId="14" fillId="0" borderId="0" xfId="0" applyFont="1" applyAlignment="1">
      <alignment horizontal="left" vertical="center"/>
    </xf>
    <xf numFmtId="0" fontId="16" fillId="0" borderId="27" xfId="0" applyFont="1" applyBorder="1" applyAlignment="1">
      <alignment horizontal="left" vertical="center"/>
    </xf>
    <xf numFmtId="0" fontId="13" fillId="0" borderId="0" xfId="0" applyFont="1" applyAlignment="1">
      <alignment horizontal="left" vertical="center"/>
    </xf>
    <xf numFmtId="0" fontId="13" fillId="0" borderId="0" xfId="0" applyFont="1">
      <alignment vertical="center"/>
    </xf>
    <xf numFmtId="0" fontId="0" fillId="0" borderId="0" xfId="0" applyFill="1">
      <alignment vertical="center"/>
    </xf>
    <xf numFmtId="0" fontId="10" fillId="0" borderId="0" xfId="0" applyFont="1" applyBorder="1" applyAlignment="1">
      <alignment horizontal="center" vertical="center"/>
    </xf>
    <xf numFmtId="0" fontId="21" fillId="0" borderId="0" xfId="0" applyFont="1" applyBorder="1" applyAlignment="1">
      <alignment horizontal="left" vertical="center" wrapText="1" indent="1"/>
    </xf>
    <xf numFmtId="0" fontId="25" fillId="0" borderId="0" xfId="0" applyFont="1" applyBorder="1" applyAlignment="1">
      <alignment horizontal="center" vertical="center" wrapText="1"/>
    </xf>
    <xf numFmtId="177" fontId="21" fillId="0" borderId="0" xfId="0" applyNumberFormat="1" applyFont="1" applyBorder="1" applyAlignment="1">
      <alignment horizontal="center" vertical="center"/>
    </xf>
    <xf numFmtId="0" fontId="21" fillId="0" borderId="0" xfId="0" applyFont="1" applyBorder="1">
      <alignment vertical="center"/>
    </xf>
    <xf numFmtId="0" fontId="13" fillId="0" borderId="0" xfId="0" applyFont="1" applyAlignment="1">
      <alignment vertical="center"/>
    </xf>
    <xf numFmtId="0" fontId="14" fillId="0" borderId="0" xfId="0" applyFont="1" applyAlignment="1">
      <alignment horizontal="distributed" vertical="center" indent="1"/>
    </xf>
    <xf numFmtId="0" fontId="14" fillId="0" borderId="0" xfId="0" applyFont="1" applyAlignment="1">
      <alignment vertical="center"/>
    </xf>
    <xf numFmtId="0" fontId="14" fillId="0" borderId="0" xfId="0" applyFont="1" applyAlignment="1">
      <alignment horizontal="center" vertical="center"/>
    </xf>
    <xf numFmtId="0" fontId="16" fillId="10" borderId="0" xfId="0" applyFont="1" applyFill="1">
      <alignment vertical="center"/>
    </xf>
    <xf numFmtId="0" fontId="13" fillId="10" borderId="0" xfId="0" applyFont="1" applyFill="1">
      <alignment vertical="center"/>
    </xf>
    <xf numFmtId="0" fontId="15" fillId="10" borderId="0" xfId="0" applyFont="1" applyFill="1" applyAlignment="1">
      <alignment vertical="center"/>
    </xf>
    <xf numFmtId="0" fontId="0" fillId="10" borderId="0" xfId="0" applyFill="1">
      <alignment vertical="center"/>
    </xf>
    <xf numFmtId="177" fontId="13" fillId="0" borderId="0" xfId="0" applyNumberFormat="1" applyFont="1" applyAlignment="1">
      <alignment horizontal="center" vertical="center"/>
    </xf>
    <xf numFmtId="0" fontId="14" fillId="0" borderId="0" xfId="0" applyFont="1" applyAlignment="1">
      <alignment vertical="top"/>
    </xf>
    <xf numFmtId="0" fontId="11" fillId="10" borderId="0" xfId="0" applyFont="1" applyFill="1" applyProtection="1">
      <alignment vertical="center"/>
    </xf>
    <xf numFmtId="0" fontId="14" fillId="0" borderId="9" xfId="0" applyFont="1" applyBorder="1" applyAlignment="1">
      <alignment horizontal="distributed" vertical="center" wrapText="1" indent="1"/>
    </xf>
    <xf numFmtId="0" fontId="16" fillId="0" borderId="0" xfId="0" applyFont="1" applyFill="1">
      <alignment vertical="center"/>
    </xf>
    <xf numFmtId="0" fontId="13" fillId="0" borderId="0" xfId="0" applyFont="1" applyFill="1">
      <alignment vertical="center"/>
    </xf>
    <xf numFmtId="0" fontId="15" fillId="0" borderId="0" xfId="0" applyFont="1" applyFill="1" applyAlignment="1">
      <alignment vertical="center"/>
    </xf>
    <xf numFmtId="0" fontId="14" fillId="0" borderId="17" xfId="0" applyFont="1" applyBorder="1" applyAlignment="1">
      <alignment horizontal="center" vertical="center"/>
    </xf>
    <xf numFmtId="0" fontId="14" fillId="0" borderId="0" xfId="0" applyFont="1" applyFill="1">
      <alignment vertical="center"/>
    </xf>
    <xf numFmtId="0" fontId="14" fillId="8" borderId="0" xfId="0" applyFont="1" applyFill="1">
      <alignment vertical="center"/>
    </xf>
    <xf numFmtId="0" fontId="0" fillId="11" borderId="9" xfId="0" applyFill="1" applyBorder="1">
      <alignment vertical="center"/>
    </xf>
    <xf numFmtId="0" fontId="0" fillId="11" borderId="9" xfId="0" applyFill="1" applyBorder="1" applyAlignment="1">
      <alignment horizontal="center" vertical="center"/>
    </xf>
    <xf numFmtId="0" fontId="0" fillId="7" borderId="9" xfId="0" applyFill="1" applyBorder="1" applyAlignment="1">
      <alignment horizontal="center" vertical="top" textRotation="255"/>
    </xf>
    <xf numFmtId="0" fontId="0" fillId="3" borderId="9" xfId="0" applyFill="1" applyBorder="1">
      <alignment vertical="center"/>
    </xf>
    <xf numFmtId="0" fontId="0" fillId="3" borderId="9" xfId="0" applyFill="1" applyBorder="1" applyAlignment="1">
      <alignment horizontal="center" vertical="center"/>
    </xf>
    <xf numFmtId="0" fontId="36" fillId="0" borderId="0" xfId="0" applyFont="1">
      <alignment vertical="center"/>
    </xf>
    <xf numFmtId="180" fontId="0" fillId="3" borderId="9" xfId="0" applyNumberFormat="1" applyFill="1" applyBorder="1" applyAlignment="1">
      <alignment horizontal="center" vertical="center"/>
    </xf>
    <xf numFmtId="0" fontId="14" fillId="0" borderId="0" xfId="0" applyFont="1" applyFill="1" applyBorder="1">
      <alignment vertical="center"/>
    </xf>
    <xf numFmtId="0" fontId="14" fillId="0" borderId="42" xfId="0" applyFont="1" applyFill="1" applyBorder="1">
      <alignment vertical="center"/>
    </xf>
    <xf numFmtId="0" fontId="14" fillId="0" borderId="0" xfId="0" applyFont="1" applyBorder="1">
      <alignment vertical="center"/>
    </xf>
    <xf numFmtId="0" fontId="14" fillId="0" borderId="6" xfId="0" applyFont="1" applyFill="1" applyBorder="1">
      <alignment vertical="center"/>
    </xf>
    <xf numFmtId="0" fontId="38" fillId="0" borderId="0" xfId="0" applyFont="1">
      <alignment vertical="center"/>
    </xf>
    <xf numFmtId="180" fontId="10" fillId="0" borderId="9" xfId="0" applyNumberFormat="1" applyFont="1" applyBorder="1" applyAlignment="1">
      <alignment horizontal="center" vertical="center"/>
    </xf>
    <xf numFmtId="0" fontId="0" fillId="2" borderId="0" xfId="0" applyFill="1">
      <alignment vertical="center"/>
    </xf>
    <xf numFmtId="0" fontId="14" fillId="0" borderId="0" xfId="0" applyFont="1" applyAlignment="1">
      <alignment horizontal="left" vertical="top" wrapText="1"/>
    </xf>
    <xf numFmtId="0" fontId="0" fillId="0" borderId="9" xfId="0" applyBorder="1" applyProtection="1">
      <alignment vertical="center"/>
      <protection locked="0"/>
    </xf>
    <xf numFmtId="0" fontId="0" fillId="0" borderId="9" xfId="0" applyBorder="1" applyAlignment="1" applyProtection="1">
      <alignment horizontal="center" vertical="center"/>
      <protection locked="0"/>
    </xf>
    <xf numFmtId="177" fontId="0" fillId="0" borderId="9" xfId="0" applyNumberFormat="1" applyBorder="1" applyAlignment="1" applyProtection="1">
      <alignment horizontal="center" vertical="center"/>
      <protection locked="0"/>
    </xf>
    <xf numFmtId="180" fontId="0" fillId="0" borderId="9" xfId="0" applyNumberFormat="1" applyBorder="1" applyAlignment="1" applyProtection="1">
      <alignment horizontal="center" vertical="center"/>
      <protection locked="0"/>
    </xf>
    <xf numFmtId="56" fontId="0" fillId="0" borderId="9" xfId="0" applyNumberFormat="1" applyBorder="1" applyAlignment="1" applyProtection="1">
      <alignment horizontal="center" vertical="center"/>
      <protection locked="0"/>
    </xf>
    <xf numFmtId="0" fontId="0" fillId="0" borderId="9" xfId="0" applyBorder="1" applyAlignment="1" applyProtection="1">
      <alignment vertical="center" wrapText="1"/>
      <protection locked="0"/>
    </xf>
    <xf numFmtId="177" fontId="6" fillId="4" borderId="11" xfId="0" applyNumberFormat="1" applyFont="1" applyFill="1" applyBorder="1" applyAlignment="1" applyProtection="1">
      <alignment horizontal="left" vertical="center" indent="1"/>
      <protection locked="0"/>
    </xf>
    <xf numFmtId="0" fontId="34" fillId="0" borderId="0" xfId="0" applyFont="1" applyAlignment="1">
      <alignment vertical="center"/>
    </xf>
    <xf numFmtId="0" fontId="0" fillId="0" borderId="47" xfId="0" applyBorder="1" applyAlignment="1">
      <alignment horizontal="center" vertical="center"/>
    </xf>
    <xf numFmtId="0" fontId="0" fillId="0" borderId="49" xfId="0" applyFill="1" applyBorder="1">
      <alignment vertical="center"/>
    </xf>
    <xf numFmtId="0" fontId="0" fillId="12" borderId="9" xfId="0" applyFill="1" applyBorder="1">
      <alignment vertical="center"/>
    </xf>
    <xf numFmtId="176" fontId="16" fillId="0" borderId="9" xfId="0" applyNumberFormat="1" applyFont="1" applyBorder="1">
      <alignment vertical="center"/>
    </xf>
    <xf numFmtId="183" fontId="16" fillId="11" borderId="9" xfId="0" applyNumberFormat="1" applyFont="1" applyFill="1" applyBorder="1">
      <alignment vertical="center"/>
    </xf>
    <xf numFmtId="176" fontId="16" fillId="11" borderId="9" xfId="0" applyNumberFormat="1" applyFont="1" applyFill="1" applyBorder="1">
      <alignment vertical="center"/>
    </xf>
    <xf numFmtId="183" fontId="16" fillId="0" borderId="0" xfId="0" applyNumberFormat="1" applyFont="1">
      <alignment vertical="center"/>
    </xf>
    <xf numFmtId="176" fontId="16" fillId="3" borderId="9" xfId="0" applyNumberFormat="1" applyFont="1" applyFill="1" applyBorder="1">
      <alignment vertical="center"/>
    </xf>
    <xf numFmtId="176" fontId="16" fillId="0" borderId="49" xfId="0" applyNumberFormat="1" applyFont="1" applyFill="1" applyBorder="1">
      <alignment vertical="center"/>
    </xf>
    <xf numFmtId="176" fontId="16" fillId="5" borderId="48" xfId="0" applyNumberFormat="1" applyFont="1" applyFill="1" applyBorder="1">
      <alignment vertical="center"/>
    </xf>
    <xf numFmtId="176" fontId="16" fillId="0" borderId="0" xfId="0" applyNumberFormat="1" applyFont="1">
      <alignment vertical="center"/>
    </xf>
    <xf numFmtId="181" fontId="16" fillId="0" borderId="9" xfId="0" applyNumberFormat="1" applyFont="1" applyBorder="1">
      <alignment vertical="center"/>
    </xf>
    <xf numFmtId="181" fontId="16" fillId="11" borderId="9" xfId="0" applyNumberFormat="1" applyFont="1" applyFill="1" applyBorder="1">
      <alignment vertical="center"/>
    </xf>
    <xf numFmtId="0" fontId="14" fillId="0" borderId="0" xfId="0" applyFont="1" applyAlignment="1">
      <alignment horizontal="left" vertical="top" wrapText="1"/>
    </xf>
    <xf numFmtId="0" fontId="14" fillId="0" borderId="0" xfId="0" applyFont="1" applyAlignment="1">
      <alignment horizontal="center" vertical="center"/>
    </xf>
    <xf numFmtId="0" fontId="14" fillId="0" borderId="17" xfId="0" applyFont="1" applyBorder="1" applyAlignment="1">
      <alignment horizontal="distributed" vertical="center" indent="1"/>
    </xf>
    <xf numFmtId="0" fontId="14" fillId="0" borderId="9" xfId="0" applyFont="1" applyBorder="1" applyAlignment="1">
      <alignment horizontal="distributed" vertical="center" indent="1"/>
    </xf>
    <xf numFmtId="0" fontId="11" fillId="8" borderId="0" xfId="0" applyFont="1" applyFill="1" applyAlignment="1" applyProtection="1">
      <alignment horizontal="left" vertical="top" wrapText="1"/>
    </xf>
    <xf numFmtId="0" fontId="14" fillId="0" borderId="0" xfId="0" applyFont="1" applyAlignment="1">
      <alignment horizontal="left" vertical="center"/>
    </xf>
    <xf numFmtId="0" fontId="14" fillId="0" borderId="0" xfId="0" applyFont="1" applyAlignment="1">
      <alignment horizontal="distributed" vertical="center" indent="1"/>
    </xf>
    <xf numFmtId="0" fontId="14" fillId="0" borderId="0" xfId="0" applyFont="1" applyAlignment="1">
      <alignment vertical="center"/>
    </xf>
    <xf numFmtId="0" fontId="14" fillId="0" borderId="9" xfId="0" applyFont="1" applyBorder="1" applyAlignment="1">
      <alignment horizontal="center" vertical="center"/>
    </xf>
    <xf numFmtId="0" fontId="14" fillId="0" borderId="0" xfId="0" applyFont="1" applyAlignment="1">
      <alignment horizontal="center" vertical="center"/>
    </xf>
    <xf numFmtId="0" fontId="14" fillId="0" borderId="0" xfId="0" applyFont="1" applyFill="1" applyAlignment="1">
      <alignment horizontal="left" vertical="center"/>
    </xf>
    <xf numFmtId="0" fontId="11" fillId="8" borderId="0" xfId="0" applyFont="1" applyFill="1" applyAlignment="1" applyProtection="1">
      <alignment vertical="top" wrapText="1"/>
    </xf>
    <xf numFmtId="0" fontId="11" fillId="8" borderId="0" xfId="0" applyFont="1" applyFill="1" applyAlignment="1" applyProtection="1">
      <alignment horizontal="left" vertical="center" wrapText="1"/>
    </xf>
    <xf numFmtId="0" fontId="14" fillId="0" borderId="1" xfId="0" applyFont="1" applyBorder="1" applyAlignment="1">
      <alignment horizontal="center" vertical="center"/>
    </xf>
    <xf numFmtId="0" fontId="14" fillId="0" borderId="9" xfId="0" applyFont="1" applyFill="1" applyBorder="1">
      <alignment vertical="center"/>
    </xf>
    <xf numFmtId="0" fontId="14" fillId="13" borderId="0" xfId="0" applyFont="1" applyFill="1">
      <alignment vertical="center"/>
    </xf>
    <xf numFmtId="0" fontId="14" fillId="0" borderId="1" xfId="0" applyFont="1" applyFill="1" applyBorder="1" applyAlignment="1">
      <alignment horizontal="center" vertical="center"/>
    </xf>
    <xf numFmtId="0" fontId="14" fillId="0" borderId="0" xfId="0" applyFont="1" applyFill="1" applyAlignment="1">
      <alignment horizontal="right" vertical="center"/>
    </xf>
    <xf numFmtId="0" fontId="17" fillId="0" borderId="0" xfId="0" applyFont="1" applyAlignment="1">
      <alignment horizontal="left" vertical="center" indent="1"/>
    </xf>
    <xf numFmtId="0" fontId="17" fillId="0" borderId="0" xfId="0" applyFont="1" applyAlignment="1">
      <alignment horizontal="left" vertical="center" indent="1"/>
    </xf>
    <xf numFmtId="0" fontId="10" fillId="0" borderId="0" xfId="0" applyFont="1" applyAlignment="1">
      <alignment horizontal="distributed" vertical="center"/>
    </xf>
    <xf numFmtId="0" fontId="14" fillId="0" borderId="40" xfId="0" applyFont="1" applyFill="1" applyBorder="1" applyAlignment="1">
      <alignment vertical="center"/>
    </xf>
    <xf numFmtId="0" fontId="14" fillId="0" borderId="54" xfId="0" applyFont="1" applyFill="1" applyBorder="1" applyAlignment="1">
      <alignment horizontal="left" vertical="center" indent="1"/>
    </xf>
    <xf numFmtId="0" fontId="13" fillId="0" borderId="0" xfId="0" applyFont="1" applyAlignment="1">
      <alignment vertical="top"/>
    </xf>
    <xf numFmtId="0" fontId="46" fillId="8" borderId="0" xfId="0" applyFont="1" applyFill="1" applyProtection="1">
      <alignment vertical="center"/>
    </xf>
    <xf numFmtId="0" fontId="0" fillId="0" borderId="0" xfId="0" applyFill="1" applyAlignment="1">
      <alignment horizontal="right" vertical="center"/>
    </xf>
    <xf numFmtId="0" fontId="0" fillId="0" borderId="0" xfId="0" applyFill="1" applyBorder="1">
      <alignment vertical="center"/>
    </xf>
    <xf numFmtId="0" fontId="14" fillId="0" borderId="0" xfId="0" applyFont="1" applyFill="1" applyAlignment="1">
      <alignment vertical="center"/>
    </xf>
    <xf numFmtId="0" fontId="40" fillId="0" borderId="0" xfId="0" applyFont="1" applyFill="1" applyAlignment="1">
      <alignment horizontal="left" vertical="center"/>
    </xf>
    <xf numFmtId="0" fontId="16" fillId="0" borderId="0" xfId="0" applyFont="1" applyFill="1" applyAlignment="1">
      <alignment horizontal="left" vertical="center"/>
    </xf>
    <xf numFmtId="0" fontId="17" fillId="0" borderId="0" xfId="0" applyFont="1" applyFill="1" applyAlignment="1">
      <alignment horizontal="left" vertical="center"/>
    </xf>
    <xf numFmtId="0" fontId="22" fillId="0" borderId="0" xfId="0" applyFont="1" applyFill="1" applyAlignment="1">
      <alignment horizontal="distributed" vertical="center"/>
    </xf>
    <xf numFmtId="0" fontId="15" fillId="0" borderId="0" xfId="0" applyFont="1" applyFill="1" applyAlignment="1">
      <alignment horizontal="left" vertical="center"/>
    </xf>
    <xf numFmtId="0" fontId="22" fillId="0" borderId="0" xfId="0" applyFont="1" applyFill="1" applyAlignment="1">
      <alignment horizontal="distributed" vertical="center" indent="1"/>
    </xf>
    <xf numFmtId="0" fontId="16" fillId="0" borderId="0" xfId="0" applyFont="1" applyFill="1" applyAlignment="1">
      <alignment vertical="center"/>
    </xf>
    <xf numFmtId="0" fontId="22" fillId="0" borderId="0" xfId="0" applyFont="1" applyFill="1" applyAlignment="1">
      <alignment horizontal="right" vertical="center" indent="1"/>
    </xf>
    <xf numFmtId="0" fontId="0" fillId="0" borderId="9" xfId="0" applyFill="1" applyBorder="1">
      <alignment vertical="center"/>
    </xf>
    <xf numFmtId="56" fontId="0" fillId="0" borderId="9" xfId="0" applyNumberFormat="1" applyFill="1" applyBorder="1">
      <alignment vertical="center"/>
    </xf>
    <xf numFmtId="0" fontId="0" fillId="0" borderId="9" xfId="0" applyFill="1" applyBorder="1" applyAlignment="1">
      <alignment horizontal="center" vertical="center" wrapText="1"/>
    </xf>
    <xf numFmtId="0" fontId="14" fillId="0" borderId="0" xfId="0" applyFont="1" applyFill="1" applyBorder="1" applyAlignment="1">
      <alignment horizontal="distributed" vertical="center"/>
    </xf>
    <xf numFmtId="0" fontId="19" fillId="0" borderId="0" xfId="0" applyFont="1" applyFill="1" applyBorder="1" applyAlignment="1">
      <alignment horizontal="center" vertical="center"/>
    </xf>
    <xf numFmtId="178" fontId="18" fillId="0" borderId="0" xfId="0" applyNumberFormat="1" applyFont="1" applyFill="1" applyBorder="1" applyAlignment="1">
      <alignment horizontal="center" vertical="center"/>
    </xf>
    <xf numFmtId="182" fontId="42" fillId="0" borderId="0" xfId="0" applyNumberFormat="1" applyFont="1" applyFill="1" applyAlignment="1">
      <alignment vertical="center"/>
    </xf>
    <xf numFmtId="0" fontId="17" fillId="0" borderId="0" xfId="0" applyFont="1" applyFill="1" applyAlignment="1">
      <alignment vertical="center"/>
    </xf>
    <xf numFmtId="0" fontId="22" fillId="0" borderId="0" xfId="0" applyFont="1" applyFill="1" applyAlignment="1">
      <alignment vertical="center"/>
    </xf>
    <xf numFmtId="0" fontId="22" fillId="0" borderId="0" xfId="0" applyFont="1" applyAlignment="1">
      <alignment horizontal="distributed" vertical="center" shrinkToFit="1"/>
    </xf>
    <xf numFmtId="0" fontId="22" fillId="0" borderId="0" xfId="0" applyFont="1" applyFill="1" applyAlignment="1">
      <alignment vertical="center" wrapText="1"/>
    </xf>
    <xf numFmtId="0" fontId="14" fillId="0" borderId="0" xfId="0" applyFont="1" applyFill="1" applyBorder="1" applyAlignment="1">
      <alignment vertical="center"/>
    </xf>
    <xf numFmtId="0" fontId="14" fillId="0" borderId="45" xfId="0" applyFont="1" applyFill="1" applyBorder="1" applyAlignment="1">
      <alignment vertical="center" wrapText="1"/>
    </xf>
    <xf numFmtId="0" fontId="46" fillId="8" borderId="0" xfId="0" applyFont="1" applyFill="1" applyAlignment="1" applyProtection="1">
      <alignment horizontal="left" vertical="top"/>
    </xf>
    <xf numFmtId="0" fontId="10" fillId="0" borderId="68" xfId="0" applyFont="1" applyBorder="1" applyAlignment="1">
      <alignment horizontal="center" vertical="center"/>
    </xf>
    <xf numFmtId="0" fontId="10" fillId="0" borderId="36" xfId="0" applyFont="1" applyBorder="1" applyAlignment="1">
      <alignment horizontal="center" vertical="center" wrapText="1"/>
    </xf>
    <xf numFmtId="0" fontId="10" fillId="0" borderId="11" xfId="0" applyFont="1" applyBorder="1" applyAlignment="1">
      <alignment horizontal="center" vertical="center"/>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46" fillId="10" borderId="0" xfId="0" applyFont="1" applyFill="1" applyProtection="1">
      <alignment vertical="center"/>
    </xf>
    <xf numFmtId="177" fontId="13" fillId="0" borderId="0" xfId="0" applyNumberFormat="1" applyFont="1" applyFill="1" applyAlignment="1">
      <alignment horizontal="center" vertical="center"/>
    </xf>
    <xf numFmtId="182" fontId="14" fillId="0" borderId="0" xfId="0" applyNumberFormat="1" applyFont="1" applyAlignment="1">
      <alignment vertical="center"/>
    </xf>
    <xf numFmtId="0" fontId="10" fillId="0" borderId="0" xfId="0" applyFont="1" applyAlignment="1">
      <alignment vertical="center"/>
    </xf>
    <xf numFmtId="0" fontId="14" fillId="0" borderId="0" xfId="0" applyFont="1" applyBorder="1" applyAlignment="1">
      <alignment vertical="center"/>
    </xf>
    <xf numFmtId="0" fontId="17" fillId="0" borderId="0" xfId="0" applyFont="1" applyBorder="1" applyAlignment="1">
      <alignment vertical="center"/>
    </xf>
    <xf numFmtId="0" fontId="14" fillId="0" borderId="0" xfId="0" applyFont="1" applyBorder="1" applyAlignment="1">
      <alignment horizontal="center" vertical="center"/>
    </xf>
    <xf numFmtId="0" fontId="14" fillId="0" borderId="38" xfId="0" applyFont="1" applyBorder="1" applyAlignment="1">
      <alignment horizontal="center" vertical="center"/>
    </xf>
    <xf numFmtId="0" fontId="28" fillId="0" borderId="11" xfId="0" applyFont="1" applyBorder="1" applyAlignment="1">
      <alignment horizontal="center" vertical="center" wrapText="1"/>
    </xf>
    <xf numFmtId="0" fontId="50" fillId="5" borderId="11" xfId="0" applyFont="1" applyFill="1" applyBorder="1" applyAlignment="1" applyProtection="1">
      <alignment horizontal="center" vertical="center"/>
      <protection locked="0"/>
    </xf>
    <xf numFmtId="0" fontId="14" fillId="0" borderId="25" xfId="0" applyFont="1" applyBorder="1" applyAlignment="1">
      <alignment horizontal="center" vertical="center" textRotation="255"/>
    </xf>
    <xf numFmtId="179" fontId="14" fillId="0" borderId="0" xfId="0" applyNumberFormat="1" applyFont="1" applyBorder="1" applyAlignment="1">
      <alignment vertical="center"/>
    </xf>
    <xf numFmtId="0" fontId="14" fillId="0" borderId="10" xfId="0" applyFont="1" applyFill="1" applyBorder="1">
      <alignment vertical="center"/>
    </xf>
    <xf numFmtId="0" fontId="14" fillId="0" borderId="37" xfId="0" applyFont="1" applyBorder="1">
      <alignment vertical="center"/>
    </xf>
    <xf numFmtId="0" fontId="14" fillId="0" borderId="39" xfId="0" applyFont="1" applyBorder="1">
      <alignment vertical="center"/>
    </xf>
    <xf numFmtId="0" fontId="14" fillId="0" borderId="40" xfId="0" applyFont="1" applyBorder="1">
      <alignment vertical="center"/>
    </xf>
    <xf numFmtId="0" fontId="52" fillId="0" borderId="0" xfId="0" applyFont="1" applyFill="1" applyAlignment="1">
      <alignment vertical="center"/>
    </xf>
    <xf numFmtId="0" fontId="14" fillId="0" borderId="85" xfId="0" applyFont="1" applyBorder="1">
      <alignment vertical="center"/>
    </xf>
    <xf numFmtId="0" fontId="14" fillId="0" borderId="86" xfId="0" applyFont="1" applyFill="1" applyBorder="1">
      <alignment vertical="center"/>
    </xf>
    <xf numFmtId="0" fontId="46" fillId="8" borderId="0" xfId="0" applyFont="1" applyFill="1" applyBorder="1" applyAlignment="1" applyProtection="1">
      <alignment horizontal="left" vertical="center"/>
    </xf>
    <xf numFmtId="0" fontId="14" fillId="0" borderId="0" xfId="0" applyFont="1" applyFill="1" applyAlignment="1">
      <alignment horizontal="left" vertical="center"/>
    </xf>
    <xf numFmtId="0" fontId="33" fillId="0" borderId="0" xfId="0" applyFont="1" applyFill="1" applyAlignment="1">
      <alignment horizontal="left" vertical="top" wrapText="1"/>
    </xf>
    <xf numFmtId="0" fontId="10" fillId="0" borderId="9" xfId="0" applyFont="1" applyBorder="1" applyAlignment="1">
      <alignment horizontal="center" vertical="center" wrapText="1"/>
    </xf>
    <xf numFmtId="0" fontId="10" fillId="0" borderId="15" xfId="0" applyFont="1" applyBorder="1" applyAlignment="1">
      <alignment horizontal="center" vertical="center"/>
    </xf>
    <xf numFmtId="0" fontId="16" fillId="0" borderId="27" xfId="0" applyFont="1" applyBorder="1" applyAlignment="1">
      <alignment horizontal="left" vertical="center"/>
    </xf>
    <xf numFmtId="0" fontId="14" fillId="0" borderId="0" xfId="0" applyFont="1" applyFill="1" applyAlignment="1">
      <alignment horizontal="left" vertical="top" wrapText="1"/>
    </xf>
    <xf numFmtId="0" fontId="14" fillId="0" borderId="0" xfId="0" applyFont="1" applyFill="1" applyAlignment="1">
      <alignment horizontal="center" wrapText="1"/>
    </xf>
    <xf numFmtId="176" fontId="37" fillId="0" borderId="0" xfId="0" applyNumberFormat="1" applyFont="1" applyFill="1" applyBorder="1" applyAlignment="1">
      <alignment horizontal="right" wrapText="1" indent="1"/>
    </xf>
    <xf numFmtId="0" fontId="35" fillId="0" borderId="0" xfId="0" applyFont="1" applyFill="1" applyAlignment="1">
      <alignment horizontal="left" wrapText="1"/>
    </xf>
    <xf numFmtId="0" fontId="10" fillId="0" borderId="0" xfId="0" applyFont="1" applyFill="1" applyAlignment="1">
      <alignment horizontal="center" vertical="center"/>
    </xf>
    <xf numFmtId="0" fontId="35" fillId="0" borderId="0" xfId="0" applyFont="1" applyFill="1" applyAlignment="1">
      <alignment wrapText="1"/>
    </xf>
    <xf numFmtId="0" fontId="41" fillId="0" borderId="0" xfId="0" applyFont="1" applyFill="1" applyAlignment="1"/>
    <xf numFmtId="0" fontId="14" fillId="0" borderId="0" xfId="0" applyFont="1" applyFill="1" applyBorder="1" applyAlignment="1">
      <alignment horizontal="center" wrapText="1"/>
    </xf>
    <xf numFmtId="176" fontId="37" fillId="0" borderId="0" xfId="0" applyNumberFormat="1" applyFont="1" applyFill="1" applyBorder="1" applyAlignment="1">
      <alignment wrapText="1"/>
    </xf>
    <xf numFmtId="182" fontId="14" fillId="0" borderId="0" xfId="0" applyNumberFormat="1" applyFont="1" applyFill="1" applyAlignment="1">
      <alignment vertical="center"/>
    </xf>
    <xf numFmtId="0" fontId="51" fillId="0" borderId="0" xfId="0" applyFont="1" applyFill="1" applyAlignment="1">
      <alignment horizontal="left" vertical="center"/>
    </xf>
    <xf numFmtId="0" fontId="51" fillId="0" borderId="0" xfId="0" applyFont="1" applyFill="1">
      <alignment vertical="center"/>
    </xf>
    <xf numFmtId="0" fontId="10" fillId="0" borderId="0" xfId="0" applyFont="1" applyFill="1" applyAlignment="1">
      <alignment vertical="center"/>
    </xf>
    <xf numFmtId="0" fontId="10" fillId="0" borderId="0" xfId="0" applyFont="1" applyFill="1" applyBorder="1">
      <alignment vertical="center"/>
    </xf>
    <xf numFmtId="0" fontId="10" fillId="0" borderId="0" xfId="0" applyFont="1" applyFill="1" applyBorder="1" applyAlignment="1">
      <alignment vertical="center"/>
    </xf>
    <xf numFmtId="0" fontId="51" fillId="0" borderId="0" xfId="0" applyFont="1" applyFill="1" applyBorder="1">
      <alignment vertical="center"/>
    </xf>
    <xf numFmtId="0" fontId="14" fillId="0" borderId="0" xfId="0" applyFont="1" applyFill="1" applyBorder="1" applyAlignment="1">
      <alignment horizontal="left" vertical="center"/>
    </xf>
    <xf numFmtId="0" fontId="14" fillId="0" borderId="42" xfId="0" applyFont="1" applyBorder="1">
      <alignment vertical="center"/>
    </xf>
    <xf numFmtId="0" fontId="14" fillId="0" borderId="43" xfId="0" applyFont="1" applyBorder="1">
      <alignment vertical="center"/>
    </xf>
    <xf numFmtId="0" fontId="14" fillId="0" borderId="45" xfId="0" applyFont="1" applyBorder="1">
      <alignment vertical="center"/>
    </xf>
    <xf numFmtId="0" fontId="51" fillId="0" borderId="6" xfId="0" applyFont="1" applyFill="1" applyBorder="1">
      <alignment vertical="center"/>
    </xf>
    <xf numFmtId="0" fontId="51" fillId="0" borderId="42" xfId="0" applyFont="1" applyFill="1" applyBorder="1" applyAlignment="1">
      <alignment horizontal="distributed" vertical="center"/>
    </xf>
    <xf numFmtId="0" fontId="51" fillId="0" borderId="42" xfId="0" applyFont="1" applyFill="1" applyBorder="1" applyAlignment="1">
      <alignment horizontal="center" vertical="center"/>
    </xf>
    <xf numFmtId="0" fontId="51" fillId="0" borderId="42" xfId="0" applyFont="1" applyBorder="1" applyAlignment="1">
      <alignment horizontal="center" vertical="center"/>
    </xf>
    <xf numFmtId="0" fontId="51" fillId="0" borderId="42" xfId="0" applyFont="1" applyFill="1" applyBorder="1" applyAlignment="1">
      <alignment horizontal="left" vertical="center"/>
    </xf>
    <xf numFmtId="0" fontId="57" fillId="0" borderId="0" xfId="0" applyFont="1">
      <alignment vertical="center"/>
    </xf>
    <xf numFmtId="0" fontId="7" fillId="8" borderId="0" xfId="0" applyFont="1" applyFill="1" applyProtection="1">
      <alignment vertical="center"/>
    </xf>
    <xf numFmtId="179" fontId="0" fillId="0" borderId="1" xfId="0" applyNumberFormat="1" applyBorder="1" applyAlignment="1">
      <alignment horizontal="center" vertical="center"/>
    </xf>
    <xf numFmtId="0" fontId="0" fillId="0" borderId="1" xfId="0" applyBorder="1" applyAlignment="1">
      <alignment horizontal="center" vertical="center"/>
    </xf>
    <xf numFmtId="180" fontId="10" fillId="0" borderId="15" xfId="0" applyNumberFormat="1" applyFont="1" applyBorder="1" applyAlignment="1">
      <alignment horizontal="center" vertical="center"/>
    </xf>
    <xf numFmtId="0" fontId="10" fillId="0" borderId="19" xfId="0" applyFont="1" applyBorder="1" applyAlignment="1">
      <alignment horizontal="center" vertical="center"/>
    </xf>
    <xf numFmtId="0" fontId="10" fillId="0" borderId="24" xfId="0" applyFont="1" applyBorder="1" applyAlignment="1">
      <alignment horizontal="center" vertical="center"/>
    </xf>
    <xf numFmtId="180" fontId="10" fillId="0" borderId="25" xfId="0" applyNumberFormat="1" applyFont="1" applyBorder="1" applyAlignment="1">
      <alignment horizontal="center" vertical="center"/>
    </xf>
    <xf numFmtId="0" fontId="58" fillId="0" borderId="0" xfId="0" applyFont="1" applyAlignment="1" applyProtection="1">
      <alignment horizontal="right" vertical="center" indent="1"/>
    </xf>
    <xf numFmtId="0" fontId="59" fillId="0" borderId="0" xfId="0" applyFont="1" applyAlignment="1" applyProtection="1">
      <alignment horizontal="right" vertical="center" indent="1"/>
    </xf>
    <xf numFmtId="3" fontId="6" fillId="4" borderId="91" xfId="0" applyNumberFormat="1" applyFont="1" applyFill="1" applyBorder="1" applyAlignment="1" applyProtection="1">
      <alignment horizontal="left" vertical="center" wrapText="1" indent="1"/>
      <protection locked="0"/>
    </xf>
    <xf numFmtId="3" fontId="0" fillId="0" borderId="0" xfId="0" applyNumberFormat="1" applyAlignment="1" applyProtection="1">
      <alignment horizontal="center" vertical="center"/>
    </xf>
    <xf numFmtId="0" fontId="59" fillId="0" borderId="0" xfId="0" applyFont="1" applyProtection="1">
      <alignment vertical="center"/>
    </xf>
    <xf numFmtId="0" fontId="60" fillId="0" borderId="0" xfId="0" applyFont="1" applyAlignment="1" applyProtection="1">
      <alignment horizontal="center" vertical="top"/>
    </xf>
    <xf numFmtId="0" fontId="14" fillId="0" borderId="26" xfId="0" applyFont="1" applyBorder="1" applyAlignment="1">
      <alignment vertical="center" wrapText="1"/>
    </xf>
    <xf numFmtId="177" fontId="0" fillId="0" borderId="9" xfId="2" applyNumberFormat="1" applyFont="1" applyBorder="1" applyAlignment="1" applyProtection="1">
      <alignment horizontal="center" vertical="center"/>
      <protection locked="0"/>
    </xf>
    <xf numFmtId="0" fontId="14" fillId="0" borderId="0" xfId="0" applyFont="1" applyAlignment="1">
      <alignment horizontal="center" vertical="center"/>
    </xf>
    <xf numFmtId="177" fontId="0" fillId="0" borderId="9" xfId="0" applyNumberFormat="1" applyBorder="1" applyAlignment="1">
      <alignment vertical="center" wrapText="1"/>
    </xf>
    <xf numFmtId="0" fontId="10" fillId="0" borderId="25" xfId="0" applyFont="1" applyBorder="1" applyAlignment="1">
      <alignment horizontal="center" vertical="center"/>
    </xf>
    <xf numFmtId="0" fontId="35" fillId="0" borderId="0" xfId="0" applyFont="1" applyFill="1" applyAlignment="1">
      <alignment vertical="center"/>
    </xf>
    <xf numFmtId="0" fontId="41" fillId="0" borderId="0" xfId="0" applyFont="1" applyFill="1">
      <alignment vertical="center"/>
    </xf>
    <xf numFmtId="0" fontId="41" fillId="0" borderId="0" xfId="0" applyFont="1" applyFill="1" applyAlignment="1">
      <alignment horizontal="left" vertical="center"/>
    </xf>
    <xf numFmtId="0" fontId="35" fillId="0" borderId="0" xfId="0" applyFont="1" applyFill="1" applyAlignment="1">
      <alignment horizontal="center" vertical="center"/>
    </xf>
    <xf numFmtId="0" fontId="14" fillId="0" borderId="0" xfId="0" applyFont="1" applyAlignment="1">
      <alignment horizontal="left" vertical="center"/>
    </xf>
    <xf numFmtId="0" fontId="14" fillId="0" borderId="37" xfId="0" applyFont="1" applyFill="1" applyBorder="1" applyAlignment="1">
      <alignment horizontal="center" vertical="center"/>
    </xf>
    <xf numFmtId="0" fontId="14" fillId="0" borderId="0" xfId="0" applyFont="1" applyFill="1" applyAlignment="1">
      <alignment horizontal="center" vertical="center"/>
    </xf>
    <xf numFmtId="0" fontId="51" fillId="0" borderId="0" xfId="0" applyFont="1" applyFill="1" applyAlignment="1">
      <alignment horizontal="left" vertical="center"/>
    </xf>
    <xf numFmtId="0" fontId="14" fillId="0" borderId="0" xfId="0" applyFont="1" applyFill="1" applyBorder="1" applyAlignment="1">
      <alignment horizontal="right" vertical="center" indent="1"/>
    </xf>
    <xf numFmtId="0" fontId="62" fillId="0" borderId="0" xfId="0" applyFont="1">
      <alignment vertical="center"/>
    </xf>
    <xf numFmtId="0" fontId="10" fillId="0" borderId="68" xfId="0" applyFont="1" applyBorder="1" applyAlignment="1">
      <alignment horizontal="center" vertical="top" wrapText="1"/>
    </xf>
    <xf numFmtId="0" fontId="35" fillId="0" borderId="0" xfId="0" applyFont="1" applyAlignment="1">
      <alignment vertical="center"/>
    </xf>
    <xf numFmtId="0" fontId="63" fillId="0" borderId="0" xfId="0" applyFont="1" applyAlignment="1" applyProtection="1">
      <alignment horizontal="right" vertical="center" indent="1"/>
    </xf>
    <xf numFmtId="0" fontId="64" fillId="0" borderId="0" xfId="0" applyFont="1" applyAlignment="1" applyProtection="1">
      <alignment horizontal="right" vertical="center" wrapText="1" indent="1"/>
    </xf>
    <xf numFmtId="0" fontId="6" fillId="0" borderId="0" xfId="0" applyFont="1">
      <alignment vertical="center"/>
    </xf>
    <xf numFmtId="0" fontId="10" fillId="0" borderId="22" xfId="0" applyFont="1" applyBorder="1" applyAlignment="1">
      <alignment horizontal="center" vertical="center"/>
    </xf>
    <xf numFmtId="0" fontId="10" fillId="0" borderId="93" xfId="0" applyFont="1" applyBorder="1" applyAlignment="1">
      <alignment horizontal="center" vertical="center"/>
    </xf>
    <xf numFmtId="180" fontId="10" fillId="0" borderId="56" xfId="0" applyNumberFormat="1" applyFont="1" applyBorder="1" applyAlignment="1">
      <alignment horizontal="center" vertical="center"/>
    </xf>
    <xf numFmtId="0" fontId="10" fillId="0" borderId="56" xfId="0" applyFont="1" applyBorder="1" applyAlignment="1">
      <alignment horizontal="center" vertical="center"/>
    </xf>
    <xf numFmtId="0" fontId="56" fillId="0" borderId="0" xfId="0" applyFont="1">
      <alignment vertical="center"/>
    </xf>
    <xf numFmtId="0" fontId="14" fillId="0" borderId="78" xfId="0" applyFont="1" applyBorder="1" applyAlignment="1">
      <alignment horizontal="center" vertical="center"/>
    </xf>
    <xf numFmtId="0" fontId="14" fillId="0" borderId="18" xfId="0" applyFont="1" applyBorder="1" applyAlignment="1">
      <alignment horizontal="center" vertical="center"/>
    </xf>
    <xf numFmtId="0" fontId="14" fillId="0" borderId="50" xfId="0" applyFont="1" applyBorder="1" applyAlignment="1">
      <alignment horizontal="left" vertical="center" indent="1"/>
    </xf>
    <xf numFmtId="0" fontId="14" fillId="0" borderId="39" xfId="0" applyFont="1" applyBorder="1" applyAlignment="1">
      <alignment vertical="center"/>
    </xf>
    <xf numFmtId="0" fontId="14" fillId="0" borderId="37" xfId="0" applyFont="1" applyBorder="1" applyAlignment="1">
      <alignment horizontal="center" vertical="center"/>
    </xf>
    <xf numFmtId="0" fontId="14" fillId="0" borderId="52" xfId="0" applyFont="1" applyBorder="1" applyAlignment="1">
      <alignment horizontal="left" vertical="center" indent="1"/>
    </xf>
    <xf numFmtId="0" fontId="14" fillId="0" borderId="37" xfId="0" applyFont="1" applyBorder="1" applyAlignment="1">
      <alignment vertical="center"/>
    </xf>
    <xf numFmtId="0" fontId="14" fillId="0" borderId="40" xfId="0" applyFont="1" applyBorder="1" applyAlignment="1">
      <alignment vertical="center"/>
    </xf>
    <xf numFmtId="0" fontId="66" fillId="0" borderId="0" xfId="0" applyFont="1" applyAlignment="1">
      <alignment vertical="top"/>
    </xf>
    <xf numFmtId="0" fontId="22" fillId="0" borderId="69" xfId="0" applyFont="1" applyBorder="1" applyAlignment="1">
      <alignment horizontal="left" vertical="center" wrapText="1" indent="1"/>
    </xf>
    <xf numFmtId="0" fontId="51" fillId="0" borderId="15" xfId="0" applyFont="1" applyBorder="1" applyAlignment="1">
      <alignment horizontal="center" vertical="center" wrapText="1"/>
    </xf>
    <xf numFmtId="177" fontId="22" fillId="0" borderId="15" xfId="0" applyNumberFormat="1" applyFont="1" applyBorder="1" applyAlignment="1">
      <alignment horizontal="center" vertical="center" shrinkToFit="1"/>
    </xf>
    <xf numFmtId="0" fontId="22" fillId="0" borderId="29" xfId="0" applyFont="1" applyBorder="1" applyAlignment="1">
      <alignment horizontal="left" vertical="center"/>
    </xf>
    <xf numFmtId="0" fontId="22" fillId="0" borderId="82" xfId="0" applyFont="1" applyBorder="1" applyAlignment="1">
      <alignment horizontal="left" vertical="center"/>
    </xf>
    <xf numFmtId="0" fontId="22" fillId="0" borderId="28" xfId="0" applyFont="1" applyBorder="1" applyAlignment="1">
      <alignment horizontal="left" vertical="center" wrapText="1" indent="1"/>
    </xf>
    <xf numFmtId="0" fontId="22" fillId="0" borderId="9" xfId="0" applyFont="1" applyBorder="1" applyAlignment="1">
      <alignment horizontal="center" vertical="center" wrapText="1"/>
    </xf>
    <xf numFmtId="177" fontId="22" fillId="0" borderId="9" xfId="0" applyNumberFormat="1" applyFont="1" applyBorder="1" applyAlignment="1">
      <alignment horizontal="center" vertical="center" shrinkToFit="1"/>
    </xf>
    <xf numFmtId="0" fontId="22" fillId="0" borderId="1" xfId="0" applyFont="1" applyBorder="1">
      <alignment vertical="center"/>
    </xf>
    <xf numFmtId="0" fontId="22" fillId="0" borderId="53" xfId="0" applyFont="1" applyBorder="1">
      <alignment vertical="center"/>
    </xf>
    <xf numFmtId="0" fontId="22" fillId="0" borderId="30" xfId="0" applyFont="1" applyBorder="1" applyAlignment="1">
      <alignment horizontal="left" vertical="center" wrapText="1" indent="1"/>
    </xf>
    <xf numFmtId="0" fontId="22" fillId="0" borderId="25" xfId="0" applyFont="1" applyBorder="1" applyAlignment="1">
      <alignment horizontal="center" vertical="center" wrapText="1"/>
    </xf>
    <xf numFmtId="177" fontId="22" fillId="0" borderId="25" xfId="0" applyNumberFormat="1" applyFont="1" applyBorder="1" applyAlignment="1">
      <alignment horizontal="center" vertical="center" shrinkToFit="1"/>
    </xf>
    <xf numFmtId="0" fontId="22" fillId="0" borderId="31" xfId="0" applyFont="1" applyBorder="1">
      <alignment vertical="center"/>
    </xf>
    <xf numFmtId="0" fontId="22" fillId="0" borderId="55" xfId="0" applyFont="1" applyBorder="1">
      <alignment vertical="center"/>
    </xf>
    <xf numFmtId="0" fontId="22" fillId="0" borderId="15" xfId="0" applyFont="1" applyBorder="1" applyAlignment="1">
      <alignment horizontal="center" vertical="center" wrapText="1"/>
    </xf>
    <xf numFmtId="0" fontId="22" fillId="0" borderId="66" xfId="0" applyFont="1" applyBorder="1">
      <alignment vertical="center"/>
    </xf>
    <xf numFmtId="0" fontId="22" fillId="0" borderId="82" xfId="0" applyFont="1" applyBorder="1">
      <alignment vertical="center"/>
    </xf>
    <xf numFmtId="0" fontId="22" fillId="0" borderId="9" xfId="0" applyFont="1" applyBorder="1" applyAlignment="1">
      <alignment horizontal="left" vertical="center" wrapText="1" indent="1"/>
    </xf>
    <xf numFmtId="0" fontId="22" fillId="0" borderId="20" xfId="0" applyFont="1" applyBorder="1">
      <alignment vertical="center"/>
    </xf>
    <xf numFmtId="0" fontId="22" fillId="0" borderId="56" xfId="0" applyFont="1" applyBorder="1" applyAlignment="1">
      <alignment horizontal="left" vertical="center" wrapText="1" indent="1"/>
    </xf>
    <xf numFmtId="0" fontId="22" fillId="0" borderId="56" xfId="0" applyFont="1" applyBorder="1" applyAlignment="1">
      <alignment horizontal="center" vertical="center" wrapText="1"/>
    </xf>
    <xf numFmtId="0" fontId="22" fillId="0" borderId="94" xfId="0" applyFont="1" applyBorder="1">
      <alignment vertical="center"/>
    </xf>
    <xf numFmtId="0" fontId="22" fillId="0" borderId="15" xfId="0" applyFont="1" applyBorder="1" applyAlignment="1">
      <alignment horizontal="left" vertical="center" wrapText="1" indent="1"/>
    </xf>
    <xf numFmtId="0" fontId="22" fillId="0" borderId="23" xfId="0" applyFont="1" applyBorder="1">
      <alignment vertical="center"/>
    </xf>
    <xf numFmtId="0" fontId="22" fillId="0" borderId="66" xfId="0" applyFont="1" applyBorder="1" applyAlignment="1">
      <alignment horizontal="left" vertical="center" wrapText="1" indent="1"/>
    </xf>
    <xf numFmtId="0" fontId="22" fillId="0" borderId="95" xfId="0" applyFont="1" applyBorder="1" applyAlignment="1">
      <alignment horizontal="center" vertical="center" wrapText="1"/>
    </xf>
    <xf numFmtId="0" fontId="22" fillId="0" borderId="25" xfId="0" applyFont="1" applyBorder="1" applyAlignment="1">
      <alignment horizontal="left" vertical="center" wrapText="1" indent="1"/>
    </xf>
    <xf numFmtId="0" fontId="22" fillId="0" borderId="26" xfId="0" applyFont="1" applyBorder="1">
      <alignment vertical="center"/>
    </xf>
    <xf numFmtId="0" fontId="22" fillId="0" borderId="15" xfId="0" applyFont="1" applyBorder="1">
      <alignment vertical="center"/>
    </xf>
    <xf numFmtId="0" fontId="22" fillId="0" borderId="9" xfId="0" applyFont="1" applyBorder="1">
      <alignment vertical="center"/>
    </xf>
    <xf numFmtId="0" fontId="22" fillId="0" borderId="56" xfId="0" applyFont="1" applyBorder="1">
      <alignment vertical="center"/>
    </xf>
    <xf numFmtId="0" fontId="22" fillId="0" borderId="25" xfId="0" applyFont="1" applyBorder="1">
      <alignment vertical="center"/>
    </xf>
    <xf numFmtId="0" fontId="14" fillId="0" borderId="27" xfId="0" applyFont="1" applyBorder="1" applyAlignment="1">
      <alignment horizontal="left" vertical="center"/>
    </xf>
    <xf numFmtId="0" fontId="0" fillId="0" borderId="0" xfId="0" applyBorder="1" applyProtection="1">
      <alignment vertical="center"/>
      <protection locked="0"/>
    </xf>
    <xf numFmtId="176" fontId="6" fillId="5" borderId="2" xfId="0" applyNumberFormat="1" applyFont="1" applyFill="1" applyBorder="1" applyAlignment="1" applyProtection="1">
      <alignment horizontal="left" vertical="center" wrapText="1" indent="1"/>
      <protection locked="0"/>
    </xf>
    <xf numFmtId="176" fontId="6" fillId="5" borderId="3" xfId="0" applyNumberFormat="1" applyFont="1" applyFill="1" applyBorder="1" applyAlignment="1" applyProtection="1">
      <alignment horizontal="left" vertical="center" indent="1"/>
      <protection locked="0"/>
    </xf>
    <xf numFmtId="176" fontId="6" fillId="5" borderId="4" xfId="0" applyNumberFormat="1" applyFont="1" applyFill="1" applyBorder="1" applyAlignment="1" applyProtection="1">
      <alignment horizontal="left" vertical="center" indent="1"/>
      <protection locked="0"/>
    </xf>
    <xf numFmtId="176" fontId="6" fillId="5" borderId="3" xfId="0" applyNumberFormat="1" applyFont="1" applyFill="1" applyBorder="1" applyAlignment="1" applyProtection="1">
      <alignment horizontal="left" vertical="center" wrapText="1" indent="1"/>
      <protection locked="0"/>
    </xf>
    <xf numFmtId="176" fontId="6" fillId="5" borderId="4" xfId="0" applyNumberFormat="1" applyFont="1" applyFill="1" applyBorder="1" applyAlignment="1" applyProtection="1">
      <alignment horizontal="left" vertical="center" wrapText="1" indent="1"/>
      <protection locked="0"/>
    </xf>
    <xf numFmtId="49" fontId="6" fillId="4" borderId="2" xfId="0" applyNumberFormat="1" applyFont="1" applyFill="1" applyBorder="1" applyAlignment="1" applyProtection="1">
      <alignment horizontal="left" vertical="center" indent="1"/>
      <protection locked="0"/>
    </xf>
    <xf numFmtId="49" fontId="6" fillId="4" borderId="3" xfId="0" applyNumberFormat="1" applyFont="1" applyFill="1" applyBorder="1" applyAlignment="1" applyProtection="1">
      <alignment horizontal="left" vertical="center" indent="1"/>
      <protection locked="0"/>
    </xf>
    <xf numFmtId="49" fontId="6" fillId="4" borderId="4" xfId="0" applyNumberFormat="1" applyFont="1" applyFill="1" applyBorder="1" applyAlignment="1" applyProtection="1">
      <alignment horizontal="left" vertical="center" indent="1"/>
      <protection locked="0"/>
    </xf>
    <xf numFmtId="0" fontId="6" fillId="4" borderId="5" xfId="0" applyNumberFormat="1" applyFont="1" applyFill="1" applyBorder="1" applyAlignment="1" applyProtection="1">
      <alignment horizontal="left" vertical="center" wrapText="1" indent="1"/>
      <protection locked="0"/>
    </xf>
    <xf numFmtId="0" fontId="6" fillId="4" borderId="6" xfId="0" applyNumberFormat="1" applyFont="1" applyFill="1" applyBorder="1" applyAlignment="1" applyProtection="1">
      <alignment horizontal="left" vertical="center" wrapText="1" indent="1"/>
      <protection locked="0"/>
    </xf>
    <xf numFmtId="0" fontId="6" fillId="4" borderId="7" xfId="0" applyNumberFormat="1" applyFont="1" applyFill="1" applyBorder="1" applyAlignment="1" applyProtection="1">
      <alignment horizontal="left" vertical="center" wrapText="1" indent="1"/>
      <protection locked="0"/>
    </xf>
    <xf numFmtId="176" fontId="0" fillId="3" borderId="9" xfId="0" applyNumberFormat="1" applyFont="1" applyFill="1" applyBorder="1" applyAlignment="1" applyProtection="1">
      <alignment horizontal="left" vertical="center" wrapText="1" indent="1"/>
    </xf>
    <xf numFmtId="176" fontId="0" fillId="3" borderId="9" xfId="0" applyNumberFormat="1" applyFont="1" applyFill="1" applyBorder="1" applyAlignment="1" applyProtection="1">
      <alignment horizontal="left" vertical="center" indent="1"/>
    </xf>
    <xf numFmtId="0" fontId="0" fillId="0" borderId="0" xfId="0" applyAlignment="1" applyProtection="1">
      <alignment horizontal="left" vertical="center" wrapText="1"/>
    </xf>
    <xf numFmtId="0" fontId="63" fillId="0" borderId="10" xfId="0" applyFont="1" applyBorder="1" applyAlignment="1" applyProtection="1">
      <alignment horizontal="right" vertical="center" indent="1"/>
    </xf>
    <xf numFmtId="0" fontId="0" fillId="5" borderId="2" xfId="0" applyNumberFormat="1" applyFont="1" applyFill="1" applyBorder="1" applyAlignment="1" applyProtection="1">
      <alignment horizontal="left" vertical="center" wrapText="1" indent="1"/>
      <protection locked="0"/>
    </xf>
    <xf numFmtId="0" fontId="0" fillId="5" borderId="3" xfId="0" applyNumberFormat="1" applyFont="1" applyFill="1" applyBorder="1" applyAlignment="1" applyProtection="1">
      <alignment horizontal="left" vertical="center" wrapText="1" indent="1"/>
      <protection locked="0"/>
    </xf>
    <xf numFmtId="0" fontId="0" fillId="5" borderId="4" xfId="0" applyNumberFormat="1" applyFont="1" applyFill="1" applyBorder="1" applyAlignment="1" applyProtection="1">
      <alignment horizontal="left" vertical="center" wrapText="1" indent="1"/>
      <protection locked="0"/>
    </xf>
    <xf numFmtId="176" fontId="6" fillId="5" borderId="2" xfId="0" applyNumberFormat="1" applyFont="1" applyFill="1" applyBorder="1" applyAlignment="1" applyProtection="1">
      <alignment horizontal="left" vertical="center" indent="1"/>
      <protection locked="0"/>
    </xf>
    <xf numFmtId="0" fontId="43" fillId="7" borderId="57" xfId="0" applyFont="1" applyFill="1" applyBorder="1" applyAlignment="1" applyProtection="1">
      <alignment horizontal="center" vertical="center" wrapText="1"/>
    </xf>
    <xf numFmtId="0" fontId="43" fillId="7" borderId="58" xfId="0" applyFont="1" applyFill="1" applyBorder="1" applyAlignment="1" applyProtection="1">
      <alignment horizontal="center" vertical="center" wrapText="1"/>
    </xf>
    <xf numFmtId="0" fontId="43" fillId="7" borderId="59" xfId="0" applyFont="1" applyFill="1" applyBorder="1" applyAlignment="1" applyProtection="1">
      <alignment horizontal="center" vertical="center" wrapText="1"/>
    </xf>
    <xf numFmtId="0" fontId="43" fillId="7" borderId="60" xfId="0" applyFont="1" applyFill="1" applyBorder="1" applyAlignment="1" applyProtection="1">
      <alignment horizontal="center" vertical="center" wrapText="1"/>
    </xf>
    <xf numFmtId="0" fontId="43" fillId="7" borderId="0" xfId="0" applyFont="1" applyFill="1" applyBorder="1" applyAlignment="1" applyProtection="1">
      <alignment horizontal="center" vertical="center" wrapText="1"/>
    </xf>
    <xf numFmtId="0" fontId="43" fillId="7" borderId="61" xfId="0" applyFont="1" applyFill="1" applyBorder="1" applyAlignment="1" applyProtection="1">
      <alignment horizontal="center" vertical="center" wrapText="1"/>
    </xf>
    <xf numFmtId="0" fontId="15" fillId="7" borderId="60" xfId="0" applyFont="1" applyFill="1" applyBorder="1" applyAlignment="1" applyProtection="1">
      <alignment horizontal="center" vertical="center" wrapText="1"/>
    </xf>
    <xf numFmtId="0" fontId="15" fillId="7" borderId="0" xfId="0" applyFont="1" applyFill="1" applyBorder="1" applyAlignment="1" applyProtection="1">
      <alignment horizontal="center" vertical="center" wrapText="1"/>
    </xf>
    <xf numFmtId="0" fontId="15" fillId="7" borderId="61" xfId="0" applyFont="1" applyFill="1" applyBorder="1" applyAlignment="1" applyProtection="1">
      <alignment horizontal="center" vertical="center" wrapText="1"/>
    </xf>
    <xf numFmtId="0" fontId="15" fillId="7" borderId="62" xfId="0" applyFont="1" applyFill="1" applyBorder="1" applyAlignment="1" applyProtection="1">
      <alignment horizontal="center" vertical="center" wrapText="1"/>
    </xf>
    <xf numFmtId="0" fontId="15" fillId="7" borderId="63" xfId="0" applyFont="1" applyFill="1" applyBorder="1" applyAlignment="1" applyProtection="1">
      <alignment horizontal="center" vertical="center" wrapText="1"/>
    </xf>
    <xf numFmtId="0" fontId="15" fillId="7" borderId="64" xfId="0" applyFont="1" applyFill="1" applyBorder="1" applyAlignment="1" applyProtection="1">
      <alignment horizontal="center" vertical="center" wrapText="1"/>
    </xf>
    <xf numFmtId="0" fontId="20" fillId="7" borderId="1" xfId="0" applyFont="1" applyFill="1" applyBorder="1" applyAlignment="1" applyProtection="1">
      <alignment horizontal="center" vertical="center" wrapText="1"/>
      <protection locked="0"/>
    </xf>
    <xf numFmtId="0" fontId="20" fillId="7" borderId="37" xfId="0" applyFont="1" applyFill="1" applyBorder="1" applyAlignment="1" applyProtection="1">
      <alignment horizontal="center" vertical="center"/>
      <protection locked="0"/>
    </xf>
    <xf numFmtId="0" fontId="20" fillId="7" borderId="53" xfId="0" applyFont="1" applyFill="1" applyBorder="1" applyAlignment="1" applyProtection="1">
      <alignment horizontal="center" vertical="center"/>
      <protection locked="0"/>
    </xf>
    <xf numFmtId="0" fontId="45" fillId="0" borderId="0" xfId="0" applyFont="1" applyAlignment="1">
      <alignment horizontal="center" vertical="center"/>
    </xf>
    <xf numFmtId="0" fontId="13" fillId="0" borderId="0" xfId="0" applyFont="1" applyAlignment="1">
      <alignment horizontal="left" vertical="top" wrapText="1"/>
    </xf>
    <xf numFmtId="0" fontId="18" fillId="0" borderId="0" xfId="0" applyFont="1" applyAlignment="1">
      <alignment horizontal="left" vertical="center" wrapText="1"/>
    </xf>
    <xf numFmtId="0" fontId="13" fillId="0" borderId="24" xfId="0" applyFont="1" applyBorder="1" applyAlignment="1">
      <alignment horizontal="distributed" vertical="center" indent="1"/>
    </xf>
    <xf numFmtId="0" fontId="13" fillId="0" borderId="25" xfId="0" applyFont="1" applyBorder="1" applyAlignment="1">
      <alignment horizontal="distributed" vertical="center" indent="1"/>
    </xf>
    <xf numFmtId="0" fontId="13" fillId="7" borderId="17" xfId="0" applyFont="1" applyFill="1" applyBorder="1" applyAlignment="1" applyProtection="1">
      <alignment horizontal="center" vertical="center"/>
      <protection locked="0"/>
    </xf>
    <xf numFmtId="0" fontId="13" fillId="7" borderId="29" xfId="0" applyFont="1" applyFill="1" applyBorder="1" applyAlignment="1" applyProtection="1">
      <alignment horizontal="center" vertical="center"/>
      <protection locked="0"/>
    </xf>
    <xf numFmtId="0" fontId="13" fillId="7" borderId="18" xfId="0" applyFont="1" applyFill="1" applyBorder="1" applyAlignment="1" applyProtection="1">
      <alignment horizontal="center" vertical="center"/>
      <protection locked="0"/>
    </xf>
    <xf numFmtId="0" fontId="13" fillId="7" borderId="9" xfId="0" applyFon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protection locked="0"/>
    </xf>
    <xf numFmtId="0" fontId="13" fillId="7" borderId="20" xfId="0" applyFont="1" applyFill="1" applyBorder="1" applyAlignment="1" applyProtection="1">
      <alignment horizontal="center" vertical="center"/>
      <protection locked="0"/>
    </xf>
    <xf numFmtId="0" fontId="19" fillId="7" borderId="14" xfId="0" applyFont="1" applyFill="1" applyBorder="1" applyAlignment="1" applyProtection="1">
      <alignment horizontal="center" vertical="center"/>
      <protection locked="0"/>
    </xf>
    <xf numFmtId="0" fontId="19" fillId="7" borderId="65" xfId="0" applyFont="1" applyFill="1" applyBorder="1" applyAlignment="1" applyProtection="1">
      <alignment horizontal="center" vertical="center"/>
      <protection locked="0"/>
    </xf>
    <xf numFmtId="0" fontId="19" fillId="7" borderId="21" xfId="0" applyFont="1" applyFill="1" applyBorder="1" applyAlignment="1" applyProtection="1">
      <alignment horizontal="center" vertical="center"/>
      <protection locked="0"/>
    </xf>
    <xf numFmtId="0" fontId="19" fillId="7" borderId="15" xfId="0" applyFont="1" applyFill="1" applyBorder="1" applyAlignment="1" applyProtection="1">
      <alignment horizontal="center" vertical="center"/>
      <protection locked="0"/>
    </xf>
    <xf numFmtId="0" fontId="19" fillId="7" borderId="66" xfId="0" applyFont="1" applyFill="1" applyBorder="1" applyAlignment="1" applyProtection="1">
      <alignment horizontal="center" vertical="center"/>
      <protection locked="0"/>
    </xf>
    <xf numFmtId="0" fontId="19" fillId="7" borderId="23" xfId="0" applyFont="1" applyFill="1" applyBorder="1" applyAlignment="1" applyProtection="1">
      <alignment horizontal="center" vertical="center"/>
      <protection locked="0"/>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0" xfId="0" applyFont="1" applyBorder="1" applyAlignment="1">
      <alignment horizontal="center" vertical="center" wrapText="1"/>
    </xf>
    <xf numFmtId="0" fontId="19" fillId="7" borderId="25" xfId="0" applyFont="1" applyFill="1" applyBorder="1" applyAlignment="1" applyProtection="1">
      <alignment horizontal="center" vertical="center"/>
      <protection locked="0"/>
    </xf>
    <xf numFmtId="0" fontId="19" fillId="7" borderId="31" xfId="0" applyFont="1" applyFill="1" applyBorder="1" applyAlignment="1" applyProtection="1">
      <alignment horizontal="center" vertical="center"/>
      <protection locked="0"/>
    </xf>
    <xf numFmtId="0" fontId="19" fillId="7" borderId="26" xfId="0" applyFont="1" applyFill="1" applyBorder="1" applyAlignment="1" applyProtection="1">
      <alignment horizontal="center" vertical="center"/>
      <protection locked="0"/>
    </xf>
    <xf numFmtId="0" fontId="13" fillId="0" borderId="16" xfId="0" applyFont="1" applyBorder="1" applyAlignment="1">
      <alignment horizontal="distributed" vertical="center" indent="1"/>
    </xf>
    <xf numFmtId="0" fontId="13" fillId="0" borderId="17" xfId="0" applyFont="1" applyBorder="1" applyAlignment="1">
      <alignment horizontal="distributed" vertical="center" indent="1"/>
    </xf>
    <xf numFmtId="0" fontId="13" fillId="0" borderId="19" xfId="0" applyFont="1" applyBorder="1" applyAlignment="1">
      <alignment horizontal="distributed" vertical="center" wrapText="1" indent="1"/>
    </xf>
    <xf numFmtId="0" fontId="13" fillId="0" borderId="9" xfId="0" applyFont="1" applyBorder="1" applyAlignment="1">
      <alignment horizontal="distributed" vertical="center" indent="1"/>
    </xf>
    <xf numFmtId="0" fontId="13" fillId="0" borderId="96" xfId="0" applyFont="1" applyBorder="1" applyAlignment="1">
      <alignment horizontal="distributed" vertical="center" indent="1"/>
    </xf>
    <xf numFmtId="0" fontId="13" fillId="0" borderId="97" xfId="0" applyFont="1" applyBorder="1" applyAlignment="1">
      <alignment horizontal="distributed" vertical="center" indent="1"/>
    </xf>
    <xf numFmtId="0" fontId="13" fillId="0" borderId="22" xfId="0" applyFont="1" applyBorder="1" applyAlignment="1">
      <alignment horizontal="distributed" vertical="center" indent="1"/>
    </xf>
    <xf numFmtId="0" fontId="13" fillId="0" borderId="15" xfId="0" applyFont="1" applyBorder="1" applyAlignment="1">
      <alignment horizontal="distributed" vertical="center" indent="1"/>
    </xf>
    <xf numFmtId="0" fontId="13" fillId="0" borderId="19" xfId="0" applyFont="1" applyBorder="1" applyAlignment="1">
      <alignment horizontal="distributed" vertical="center" indent="1"/>
    </xf>
    <xf numFmtId="0" fontId="22" fillId="0" borderId="0" xfId="0" applyFont="1" applyFill="1" applyAlignment="1">
      <alignment horizontal="distributed" vertical="center"/>
    </xf>
    <xf numFmtId="0" fontId="22" fillId="0" borderId="0" xfId="0" applyFont="1" applyAlignment="1">
      <alignment horizontal="distributed" vertical="center"/>
    </xf>
    <xf numFmtId="0" fontId="22" fillId="0" borderId="0" xfId="0" applyFont="1" applyAlignment="1">
      <alignment horizontal="distributed" vertical="center" shrinkToFit="1"/>
    </xf>
    <xf numFmtId="0" fontId="42" fillId="0" borderId="0" xfId="0" applyFont="1" applyFill="1" applyAlignment="1">
      <alignment horizontal="left" vertical="center" wrapText="1"/>
    </xf>
    <xf numFmtId="0" fontId="35" fillId="0" borderId="0" xfId="0" applyFont="1" applyFill="1" applyAlignment="1">
      <alignment horizontal="left" vertical="center"/>
    </xf>
    <xf numFmtId="0" fontId="22" fillId="0" borderId="0" xfId="0" applyFont="1" applyAlignment="1">
      <alignment horizontal="center" vertical="center" shrinkToFit="1"/>
    </xf>
    <xf numFmtId="180" fontId="18" fillId="0" borderId="2" xfId="0" applyNumberFormat="1" applyFont="1" applyFill="1" applyBorder="1" applyAlignment="1">
      <alignment horizontal="center" vertical="center"/>
    </xf>
    <xf numFmtId="180" fontId="18" fillId="0" borderId="3" xfId="0" applyNumberFormat="1" applyFont="1" applyFill="1" applyBorder="1" applyAlignment="1">
      <alignment horizontal="center" vertical="center"/>
    </xf>
    <xf numFmtId="185" fontId="18" fillId="0" borderId="3" xfId="0" applyNumberFormat="1" applyFont="1" applyFill="1" applyBorder="1" applyAlignment="1">
      <alignment horizontal="center" vertical="center"/>
    </xf>
    <xf numFmtId="185" fontId="18" fillId="0" borderId="4" xfId="0" applyNumberFormat="1"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distributed" vertical="center"/>
    </xf>
    <xf numFmtId="0" fontId="14" fillId="0" borderId="3" xfId="0" applyFont="1" applyFill="1" applyBorder="1" applyAlignment="1">
      <alignment horizontal="distributed" vertical="center"/>
    </xf>
    <xf numFmtId="0" fontId="14" fillId="0" borderId="4" xfId="0" applyFont="1" applyFill="1" applyBorder="1" applyAlignment="1">
      <alignment horizontal="distributed" vertical="center"/>
    </xf>
    <xf numFmtId="0" fontId="41" fillId="0" borderId="0" xfId="0" applyFont="1" applyFill="1" applyAlignment="1">
      <alignment horizontal="distributed" vertical="center"/>
    </xf>
    <xf numFmtId="0" fontId="14" fillId="0" borderId="0" xfId="0" applyFont="1" applyAlignment="1">
      <alignment horizontal="left" vertical="center" wrapText="1"/>
    </xf>
    <xf numFmtId="178" fontId="67" fillId="0" borderId="2" xfId="0" applyNumberFormat="1" applyFont="1" applyFill="1" applyBorder="1" applyAlignment="1">
      <alignment horizontal="center" vertical="center"/>
    </xf>
    <xf numFmtId="178" fontId="67" fillId="0" borderId="3" xfId="0" applyNumberFormat="1" applyFont="1" applyFill="1" applyBorder="1" applyAlignment="1">
      <alignment horizontal="center" vertical="center"/>
    </xf>
    <xf numFmtId="178" fontId="67" fillId="0" borderId="4" xfId="0" applyNumberFormat="1" applyFont="1" applyFill="1" applyBorder="1" applyAlignment="1">
      <alignment horizontal="center" vertical="center"/>
    </xf>
    <xf numFmtId="0" fontId="29" fillId="0" borderId="45" xfId="0" applyFont="1" applyFill="1" applyBorder="1" applyAlignment="1">
      <alignment horizontal="center" vertical="center" wrapText="1"/>
    </xf>
    <xf numFmtId="178" fontId="18" fillId="0" borderId="0" xfId="0" applyNumberFormat="1" applyFont="1" applyFill="1" applyBorder="1" applyAlignment="1">
      <alignment horizontal="center" vertical="center"/>
    </xf>
    <xf numFmtId="0" fontId="16" fillId="0" borderId="0" xfId="0" applyFont="1" applyFill="1" applyAlignment="1">
      <alignment horizontal="center" vertical="center"/>
    </xf>
    <xf numFmtId="0" fontId="44" fillId="0" borderId="0" xfId="0" applyFont="1" applyFill="1" applyAlignment="1">
      <alignment horizontal="center" vertical="center"/>
    </xf>
    <xf numFmtId="182" fontId="42" fillId="0" borderId="0" xfId="0" applyNumberFormat="1" applyFont="1" applyFill="1" applyAlignment="1">
      <alignment horizontal="right" vertical="center"/>
    </xf>
    <xf numFmtId="0" fontId="35" fillId="0" borderId="0" xfId="0" applyFont="1" applyFill="1" applyAlignment="1">
      <alignment horizontal="center" vertical="center"/>
    </xf>
    <xf numFmtId="0" fontId="35" fillId="0" borderId="0" xfId="0" applyFont="1" applyFill="1" applyAlignment="1">
      <alignment horizontal="left" vertical="center" wrapText="1"/>
    </xf>
    <xf numFmtId="0" fontId="47" fillId="5" borderId="11" xfId="0" applyFont="1" applyFill="1" applyBorder="1" applyAlignment="1" applyProtection="1">
      <alignment horizontal="center" vertical="center"/>
      <protection locked="0"/>
    </xf>
    <xf numFmtId="0" fontId="48" fillId="5" borderId="11" xfId="0" applyFont="1" applyFill="1" applyBorder="1" applyAlignment="1" applyProtection="1">
      <alignment horizontal="center" vertical="center"/>
      <protection locked="0"/>
    </xf>
    <xf numFmtId="56" fontId="49" fillId="5" borderId="11" xfId="0" applyNumberFormat="1" applyFont="1" applyFill="1" applyBorder="1" applyAlignment="1" applyProtection="1">
      <alignment horizontal="center" vertical="center"/>
      <protection locked="0"/>
    </xf>
    <xf numFmtId="0" fontId="28" fillId="0" borderId="11" xfId="0" applyFont="1" applyBorder="1" applyAlignment="1">
      <alignment horizontal="center" vertical="center"/>
    </xf>
    <xf numFmtId="0" fontId="0" fillId="0" borderId="0" xfId="0" applyAlignment="1">
      <alignment horizontal="left" vertical="top" wrapText="1"/>
    </xf>
    <xf numFmtId="0" fontId="10" fillId="0" borderId="92" xfId="0" applyFont="1" applyBorder="1" applyAlignment="1">
      <alignment horizontal="center" vertical="center"/>
    </xf>
    <xf numFmtId="0" fontId="10" fillId="0" borderId="4" xfId="0" applyFont="1" applyBorder="1" applyAlignment="1">
      <alignment horizontal="center" vertical="center"/>
    </xf>
    <xf numFmtId="0" fontId="17" fillId="0" borderId="19" xfId="0" applyFont="1" applyBorder="1" applyAlignment="1">
      <alignment horizontal="center" vertical="center"/>
    </xf>
    <xf numFmtId="0" fontId="17" fillId="0" borderId="9"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30" fillId="0" borderId="9" xfId="0" applyFont="1" applyBorder="1" applyAlignment="1">
      <alignment horizontal="center" vertical="center"/>
    </xf>
    <xf numFmtId="0" fontId="30" fillId="0" borderId="25" xfId="0" applyFont="1" applyBorder="1" applyAlignment="1">
      <alignment horizontal="center" vertical="center"/>
    </xf>
    <xf numFmtId="0" fontId="30" fillId="0" borderId="20" xfId="0" applyFont="1" applyBorder="1" applyAlignment="1">
      <alignment horizontal="center" vertical="center"/>
    </xf>
    <xf numFmtId="0" fontId="30" fillId="0" borderId="26" xfId="0" applyFont="1" applyBorder="1" applyAlignment="1">
      <alignment horizontal="center" vertical="center"/>
    </xf>
    <xf numFmtId="0" fontId="14" fillId="0" borderId="0" xfId="0" applyFont="1" applyAlignment="1">
      <alignment horizontal="left" vertical="top" wrapText="1"/>
    </xf>
    <xf numFmtId="0" fontId="14" fillId="0" borderId="0" xfId="0" applyFont="1" applyAlignment="1">
      <alignment horizontal="left" vertical="top"/>
    </xf>
    <xf numFmtId="0" fontId="14" fillId="0" borderId="16" xfId="0" applyFont="1" applyBorder="1" applyAlignment="1">
      <alignment horizontal="left" vertical="center" wrapText="1"/>
    </xf>
    <xf numFmtId="0" fontId="14" fillId="0" borderId="17" xfId="0" applyFont="1" applyBorder="1" applyAlignment="1">
      <alignment horizontal="left" vertical="center"/>
    </xf>
    <xf numFmtId="0" fontId="14" fillId="0" borderId="19" xfId="0" applyFont="1" applyBorder="1" applyAlignment="1">
      <alignment horizontal="left" vertical="center"/>
    </xf>
    <xf numFmtId="0" fontId="14" fillId="0" borderId="9" xfId="0" applyFont="1" applyBorder="1" applyAlignment="1">
      <alignment horizontal="left" vertical="center"/>
    </xf>
    <xf numFmtId="0" fontId="14" fillId="0" borderId="17" xfId="0" applyFont="1" applyBorder="1" applyAlignment="1">
      <alignment horizontal="left" vertical="center" wrapText="1"/>
    </xf>
    <xf numFmtId="0" fontId="14" fillId="0" borderId="18" xfId="0" applyFont="1" applyBorder="1" applyAlignment="1">
      <alignment horizontal="left" vertical="center"/>
    </xf>
    <xf numFmtId="0" fontId="14" fillId="0" borderId="20" xfId="0" applyFont="1" applyBorder="1" applyAlignment="1">
      <alignment horizontal="left"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50" fillId="5" borderId="3" xfId="0" applyFont="1" applyFill="1" applyBorder="1" applyAlignment="1" applyProtection="1">
      <alignment horizontal="center" vertical="center"/>
      <protection locked="0"/>
    </xf>
    <xf numFmtId="0" fontId="50" fillId="5" borderId="4" xfId="0" applyFont="1" applyFill="1" applyBorder="1" applyAlignment="1" applyProtection="1">
      <alignment horizontal="center" vertical="center"/>
      <protection locked="0"/>
    </xf>
    <xf numFmtId="0" fontId="14" fillId="0" borderId="42" xfId="0" applyFont="1" applyBorder="1" applyAlignment="1">
      <alignment horizontal="center" vertical="center"/>
    </xf>
    <xf numFmtId="0" fontId="14" fillId="0" borderId="6" xfId="0" applyFont="1" applyBorder="1" applyAlignment="1">
      <alignment horizontal="center" vertical="center"/>
    </xf>
    <xf numFmtId="0" fontId="14" fillId="0" borderId="35" xfId="0" applyFont="1" applyBorder="1" applyAlignment="1">
      <alignment horizontal="center" vertical="center"/>
    </xf>
    <xf numFmtId="0" fontId="14" fillId="0" borderId="34"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8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5" xfId="0" applyFont="1" applyBorder="1" applyAlignment="1">
      <alignment horizontal="center" vertical="center" wrapText="1"/>
    </xf>
    <xf numFmtId="0" fontId="14" fillId="0" borderId="83" xfId="0" applyFont="1" applyBorder="1" applyAlignment="1">
      <alignment horizontal="center" vertical="center"/>
    </xf>
    <xf numFmtId="0" fontId="14" fillId="0" borderId="49" xfId="0" applyFont="1" applyBorder="1" applyAlignment="1">
      <alignment horizontal="center" vertical="center"/>
    </xf>
    <xf numFmtId="0" fontId="14" fillId="0" borderId="33" xfId="0" applyFont="1" applyBorder="1" applyAlignment="1">
      <alignment horizontal="center" vertical="center"/>
    </xf>
    <xf numFmtId="0" fontId="14" fillId="0" borderId="81" xfId="0" applyFont="1" applyBorder="1" applyAlignment="1">
      <alignment horizontal="center" vertical="center"/>
    </xf>
    <xf numFmtId="0" fontId="14" fillId="0" borderId="27" xfId="0" applyFont="1" applyBorder="1" applyAlignment="1">
      <alignment horizontal="center" vertical="center"/>
    </xf>
    <xf numFmtId="0" fontId="14" fillId="0" borderId="69" xfId="0" applyFont="1" applyBorder="1" applyAlignment="1">
      <alignment horizontal="center" vertical="center"/>
    </xf>
    <xf numFmtId="0" fontId="14" fillId="0" borderId="79" xfId="0" applyFont="1" applyBorder="1" applyAlignment="1">
      <alignment horizontal="distributed" vertical="center"/>
    </xf>
    <xf numFmtId="0" fontId="14" fillId="0" borderId="40" xfId="0" applyFont="1" applyBorder="1" applyAlignment="1">
      <alignment horizontal="distributed" vertical="center"/>
    </xf>
    <xf numFmtId="0" fontId="14" fillId="0" borderId="55" xfId="0" applyFont="1" applyBorder="1" applyAlignment="1">
      <alignment horizontal="distributed" vertical="center"/>
    </xf>
    <xf numFmtId="0" fontId="14" fillId="0" borderId="29" xfId="0" applyFont="1" applyBorder="1" applyAlignment="1">
      <alignment horizontal="center" vertical="center" wrapText="1"/>
    </xf>
    <xf numFmtId="0" fontId="14" fillId="0" borderId="39" xfId="0" applyFont="1" applyBorder="1" applyAlignment="1">
      <alignment horizontal="center" vertical="center"/>
    </xf>
    <xf numFmtId="0" fontId="14" fillId="0" borderId="51" xfId="0" applyFont="1" applyBorder="1" applyAlignment="1">
      <alignment horizontal="center" vertical="center"/>
    </xf>
    <xf numFmtId="0" fontId="10" fillId="0" borderId="76" xfId="0" applyFont="1" applyBorder="1" applyAlignment="1">
      <alignment horizontal="distributed" vertical="center"/>
    </xf>
    <xf numFmtId="0" fontId="10" fillId="0" borderId="49" xfId="0" applyFont="1" applyBorder="1" applyAlignment="1">
      <alignment horizontal="distributed" vertical="center"/>
    </xf>
    <xf numFmtId="0" fontId="10" fillId="0" borderId="77" xfId="0" applyFont="1" applyBorder="1" applyAlignment="1">
      <alignment horizontal="distributed" vertical="center"/>
    </xf>
    <xf numFmtId="0" fontId="10" fillId="0" borderId="84" xfId="0" applyFont="1" applyBorder="1" applyAlignment="1">
      <alignment horizontal="distributed" vertical="center"/>
    </xf>
    <xf numFmtId="0" fontId="10" fillId="0" borderId="27" xfId="0" applyFont="1" applyBorder="1" applyAlignment="1">
      <alignment horizontal="distributed" vertical="center"/>
    </xf>
    <xf numFmtId="0" fontId="10" fillId="0" borderId="82" xfId="0" applyFont="1" applyBorder="1" applyAlignment="1">
      <alignment horizontal="distributed" vertical="center"/>
    </xf>
    <xf numFmtId="0" fontId="14" fillId="0" borderId="32" xfId="0" applyFont="1" applyBorder="1" applyAlignment="1">
      <alignment horizontal="center" vertical="center"/>
    </xf>
    <xf numFmtId="0" fontId="14" fillId="0" borderId="66" xfId="0" applyFont="1" applyBorder="1" applyAlignment="1">
      <alignment horizontal="center" vertical="center"/>
    </xf>
    <xf numFmtId="0" fontId="29" fillId="0" borderId="0" xfId="0" applyFont="1" applyFill="1" applyBorder="1" applyAlignment="1">
      <alignment horizontal="center" vertical="center" wrapText="1"/>
    </xf>
    <xf numFmtId="0" fontId="14" fillId="0" borderId="50" xfId="0" applyFont="1" applyBorder="1" applyAlignment="1">
      <alignment horizontal="center" vertical="center"/>
    </xf>
    <xf numFmtId="0" fontId="14" fillId="0" borderId="73" xfId="0" applyFont="1" applyBorder="1" applyAlignment="1">
      <alignment horizontal="center" vertical="center"/>
    </xf>
    <xf numFmtId="0" fontId="14" fillId="0" borderId="0" xfId="0" applyFont="1" applyAlignment="1">
      <alignment horizontal="left" vertical="center"/>
    </xf>
    <xf numFmtId="182" fontId="14" fillId="0" borderId="0" xfId="0" applyNumberFormat="1" applyFont="1" applyAlignment="1">
      <alignment horizontal="right" vertical="center"/>
    </xf>
    <xf numFmtId="0" fontId="14" fillId="0" borderId="0" xfId="0" applyFont="1" applyAlignment="1">
      <alignment horizontal="distributed" vertical="center" shrinkToFit="1"/>
    </xf>
    <xf numFmtId="182" fontId="14" fillId="0" borderId="9" xfId="0" applyNumberFormat="1" applyFont="1" applyBorder="1" applyAlignment="1">
      <alignment horizontal="left" vertical="center" indent="1"/>
    </xf>
    <xf numFmtId="182" fontId="14" fillId="0" borderId="20" xfId="0" applyNumberFormat="1" applyFont="1" applyBorder="1" applyAlignment="1">
      <alignment horizontal="left" vertical="center" indent="1"/>
    </xf>
    <xf numFmtId="0" fontId="13" fillId="0" borderId="19" xfId="0" applyFont="1" applyBorder="1" applyAlignment="1">
      <alignment horizontal="center" vertical="center"/>
    </xf>
    <xf numFmtId="0" fontId="13" fillId="0" borderId="9" xfId="0" applyFont="1" applyBorder="1" applyAlignment="1">
      <alignment horizontal="center" vertical="center"/>
    </xf>
    <xf numFmtId="0" fontId="14" fillId="7" borderId="9" xfId="0" applyFont="1" applyFill="1" applyBorder="1" applyAlignment="1" applyProtection="1">
      <alignment horizontal="left" vertical="center" indent="1"/>
      <protection locked="0"/>
    </xf>
    <xf numFmtId="0" fontId="14" fillId="7" borderId="20" xfId="0" applyFont="1" applyFill="1" applyBorder="1" applyAlignment="1" applyProtection="1">
      <alignment horizontal="left" vertical="center" indent="1"/>
      <protection locked="0"/>
    </xf>
    <xf numFmtId="0" fontId="14" fillId="0" borderId="24" xfId="0" applyFont="1" applyBorder="1" applyAlignment="1">
      <alignment horizontal="center" vertical="center" wrapText="1"/>
    </xf>
    <xf numFmtId="0" fontId="14" fillId="0" borderId="25" xfId="0" applyFont="1" applyBorder="1" applyAlignment="1">
      <alignment horizontal="center" vertical="center"/>
    </xf>
    <xf numFmtId="0" fontId="14" fillId="7" borderId="25" xfId="0" applyFont="1" applyFill="1" applyBorder="1" applyAlignment="1" applyProtection="1">
      <alignment horizontal="left" vertical="center" wrapText="1"/>
      <protection locked="0"/>
    </xf>
    <xf numFmtId="177" fontId="14" fillId="0" borderId="27" xfId="0" applyNumberFormat="1" applyFont="1" applyBorder="1" applyAlignment="1">
      <alignment horizontal="left" vertical="center" wrapText="1" indent="1"/>
    </xf>
    <xf numFmtId="0" fontId="12" fillId="0" borderId="0" xfId="0" applyFont="1" applyFill="1" applyAlignment="1">
      <alignment horizontal="center" vertical="center"/>
    </xf>
    <xf numFmtId="0" fontId="11" fillId="10" borderId="0" xfId="0" applyFont="1" applyFill="1" applyAlignment="1" applyProtection="1">
      <alignment horizontal="left" vertical="center" wrapText="1"/>
    </xf>
    <xf numFmtId="0" fontId="14" fillId="0" borderId="16" xfId="0" applyFont="1" applyBorder="1" applyAlignment="1">
      <alignment horizontal="center" vertical="center" textRotation="255"/>
    </xf>
    <xf numFmtId="0" fontId="14" fillId="0" borderId="19" xfId="0" applyFont="1" applyBorder="1" applyAlignment="1">
      <alignment horizontal="center" vertical="center" textRotation="255"/>
    </xf>
    <xf numFmtId="0" fontId="13" fillId="0" borderId="17" xfId="0" applyFont="1" applyBorder="1" applyAlignment="1">
      <alignment horizontal="left" vertical="center" indent="1"/>
    </xf>
    <xf numFmtId="0" fontId="14" fillId="0" borderId="9" xfId="0" applyFont="1" applyBorder="1" applyAlignment="1">
      <alignment horizontal="left" vertical="center" wrapText="1" indent="1"/>
    </xf>
    <xf numFmtId="0" fontId="14" fillId="0" borderId="20" xfId="0" applyFont="1" applyBorder="1" applyAlignment="1">
      <alignment horizontal="left" vertical="center" wrapText="1" indent="1"/>
    </xf>
    <xf numFmtId="0" fontId="47" fillId="5" borderId="9" xfId="0" applyFont="1" applyFill="1" applyBorder="1" applyAlignment="1" applyProtection="1">
      <alignment horizontal="center" vertical="center"/>
      <protection locked="0"/>
    </xf>
    <xf numFmtId="0" fontId="48" fillId="5" borderId="9" xfId="0" applyFont="1" applyFill="1" applyBorder="1" applyAlignment="1" applyProtection="1">
      <alignment horizontal="center" vertical="center"/>
      <protection locked="0"/>
    </xf>
    <xf numFmtId="180" fontId="48" fillId="5" borderId="9" xfId="0" applyNumberFormat="1" applyFont="1" applyFill="1" applyBorder="1" applyAlignment="1" applyProtection="1">
      <alignment horizontal="center" vertical="center"/>
      <protection locked="0"/>
    </xf>
    <xf numFmtId="0" fontId="28" fillId="0" borderId="9" xfId="0" applyFont="1" applyBorder="1" applyAlignment="1">
      <alignment horizontal="center" vertical="center"/>
    </xf>
    <xf numFmtId="0" fontId="14" fillId="0" borderId="0" xfId="0" applyFont="1" applyFill="1" applyAlignment="1">
      <alignment horizontal="center" vertical="center"/>
    </xf>
    <xf numFmtId="0" fontId="24" fillId="7" borderId="31" xfId="0" applyFont="1" applyFill="1" applyBorder="1" applyAlignment="1" applyProtection="1">
      <alignment horizontal="left" vertical="center" wrapText="1"/>
      <protection locked="0"/>
    </xf>
    <xf numFmtId="0" fontId="24" fillId="7" borderId="40" xfId="0" applyFont="1" applyFill="1" applyBorder="1" applyAlignment="1" applyProtection="1">
      <alignment horizontal="left" vertical="center" wrapText="1"/>
      <protection locked="0"/>
    </xf>
    <xf numFmtId="0" fontId="24" fillId="7" borderId="55" xfId="0" applyFont="1" applyFill="1" applyBorder="1" applyAlignment="1" applyProtection="1">
      <alignment horizontal="left" vertical="center" wrapText="1"/>
      <protection locked="0"/>
    </xf>
    <xf numFmtId="0" fontId="14" fillId="0" borderId="9" xfId="0" applyFont="1" applyBorder="1" applyAlignment="1">
      <alignment horizontal="center" vertical="center"/>
    </xf>
    <xf numFmtId="0" fontId="14" fillId="0" borderId="1" xfId="0" applyFont="1" applyBorder="1" applyAlignment="1">
      <alignment horizontal="center" vertical="center"/>
    </xf>
    <xf numFmtId="0" fontId="14" fillId="0" borderId="9" xfId="0" applyFont="1" applyBorder="1" applyAlignment="1">
      <alignment horizontal="center" vertical="center" wrapText="1"/>
    </xf>
    <xf numFmtId="0" fontId="24" fillId="7" borderId="29" xfId="0" applyFont="1" applyFill="1" applyBorder="1" applyAlignment="1" applyProtection="1">
      <alignment horizontal="left" vertical="center"/>
      <protection locked="0"/>
    </xf>
    <xf numFmtId="0" fontId="24" fillId="7" borderId="39" xfId="0" applyFont="1" applyFill="1" applyBorder="1" applyAlignment="1" applyProtection="1">
      <alignment horizontal="left" vertical="center"/>
      <protection locked="0"/>
    </xf>
    <xf numFmtId="0" fontId="24" fillId="7" borderId="51" xfId="0" applyFont="1" applyFill="1" applyBorder="1" applyAlignment="1" applyProtection="1">
      <alignment horizontal="left" vertical="center"/>
      <protection locked="0"/>
    </xf>
    <xf numFmtId="0" fontId="24" fillId="7" borderId="1" xfId="0" applyFont="1" applyFill="1" applyBorder="1" applyAlignment="1" applyProtection="1">
      <alignment horizontal="left" vertical="center"/>
      <protection locked="0"/>
    </xf>
    <xf numFmtId="0" fontId="24" fillId="7" borderId="37" xfId="0" applyFont="1" applyFill="1" applyBorder="1" applyAlignment="1" applyProtection="1">
      <alignment horizontal="left" vertical="center"/>
      <protection locked="0"/>
    </xf>
    <xf numFmtId="0" fontId="24" fillId="7" borderId="53" xfId="0" applyFont="1" applyFill="1" applyBorder="1" applyAlignment="1" applyProtection="1">
      <alignment horizontal="left" vertical="center"/>
      <protection locked="0"/>
    </xf>
    <xf numFmtId="0" fontId="14" fillId="0" borderId="87" xfId="0" applyFont="1" applyFill="1" applyBorder="1" applyAlignment="1">
      <alignment horizontal="center" vertical="center"/>
    </xf>
    <xf numFmtId="0" fontId="14" fillId="0" borderId="88" xfId="0" applyFont="1" applyFill="1" applyBorder="1" applyAlignment="1">
      <alignment horizontal="center" vertical="center"/>
    </xf>
    <xf numFmtId="0" fontId="14" fillId="0" borderId="89"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3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28" xfId="0" applyFont="1" applyFill="1" applyBorder="1" applyAlignment="1">
      <alignment horizontal="center" vertical="center"/>
    </xf>
    <xf numFmtId="0" fontId="24" fillId="7" borderId="31" xfId="0" applyFont="1" applyFill="1" applyBorder="1" applyAlignment="1" applyProtection="1">
      <alignment horizontal="left" vertical="center"/>
      <protection locked="0"/>
    </xf>
    <xf numFmtId="0" fontId="24" fillId="7" borderId="40" xfId="0" applyFont="1" applyFill="1" applyBorder="1" applyAlignment="1" applyProtection="1">
      <alignment horizontal="left" vertical="center"/>
      <protection locked="0"/>
    </xf>
    <xf numFmtId="0" fontId="24" fillId="7" borderId="55" xfId="0" applyFont="1" applyFill="1" applyBorder="1" applyAlignment="1" applyProtection="1">
      <alignment horizontal="left" vertical="center"/>
      <protection locked="0"/>
    </xf>
    <xf numFmtId="0" fontId="24" fillId="7" borderId="1" xfId="0" applyFont="1" applyFill="1" applyBorder="1" applyAlignment="1" applyProtection="1">
      <alignment horizontal="left" vertical="center" wrapText="1"/>
      <protection locked="0"/>
    </xf>
    <xf numFmtId="0" fontId="24" fillId="7" borderId="37" xfId="0" applyFont="1" applyFill="1" applyBorder="1" applyAlignment="1" applyProtection="1">
      <alignment horizontal="left" vertical="center" wrapText="1"/>
      <protection locked="0"/>
    </xf>
    <xf numFmtId="0" fontId="24" fillId="7" borderId="53" xfId="0" applyFont="1" applyFill="1" applyBorder="1" applyAlignment="1" applyProtection="1">
      <alignment horizontal="left" vertical="center" wrapText="1"/>
      <protection locked="0"/>
    </xf>
    <xf numFmtId="0" fontId="24" fillId="7" borderId="29" xfId="0" applyFont="1" applyFill="1" applyBorder="1" applyAlignment="1" applyProtection="1">
      <alignment horizontal="left" vertical="center" wrapText="1"/>
      <protection locked="0"/>
    </xf>
    <xf numFmtId="0" fontId="24" fillId="7" borderId="39" xfId="0" applyFont="1" applyFill="1" applyBorder="1" applyAlignment="1" applyProtection="1">
      <alignment horizontal="left" vertical="center" wrapText="1"/>
      <protection locked="0"/>
    </xf>
    <xf numFmtId="0" fontId="24" fillId="7" borderId="51" xfId="0" applyFont="1" applyFill="1" applyBorder="1" applyAlignment="1" applyProtection="1">
      <alignment horizontal="left" vertical="center" wrapText="1"/>
      <protection locked="0"/>
    </xf>
    <xf numFmtId="0" fontId="14" fillId="0" borderId="56" xfId="0" applyFont="1" applyBorder="1" applyAlignment="1">
      <alignment horizontal="center" vertical="center"/>
    </xf>
    <xf numFmtId="0" fontId="51" fillId="0" borderId="15" xfId="0" applyFont="1" applyBorder="1" applyAlignment="1">
      <alignment horizontal="center" vertical="center" wrapText="1" shrinkToFit="1"/>
    </xf>
    <xf numFmtId="0" fontId="14" fillId="0" borderId="56" xfId="0" applyFont="1" applyBorder="1" applyAlignment="1">
      <alignment horizontal="center" vertical="center" wrapText="1"/>
    </xf>
    <xf numFmtId="184" fontId="13" fillId="0" borderId="15" xfId="0" applyNumberFormat="1" applyFont="1" applyBorder="1" applyAlignment="1">
      <alignment horizontal="center" vertical="center"/>
    </xf>
    <xf numFmtId="0" fontId="10" fillId="0" borderId="0" xfId="0" applyFont="1" applyAlignment="1">
      <alignment horizontal="distributed" vertical="center"/>
    </xf>
    <xf numFmtId="0" fontId="14" fillId="0" borderId="0" xfId="0" applyFont="1" applyAlignment="1">
      <alignment horizontal="center" vertical="center"/>
    </xf>
    <xf numFmtId="0" fontId="12" fillId="0" borderId="0" xfId="0" applyFont="1" applyAlignment="1">
      <alignment horizontal="center" vertical="center"/>
    </xf>
    <xf numFmtId="0" fontId="17" fillId="0" borderId="15" xfId="0" applyFont="1" applyBorder="1" applyAlignment="1" applyProtection="1">
      <alignment horizontal="center" vertical="center"/>
      <protection locked="0"/>
    </xf>
    <xf numFmtId="0" fontId="51" fillId="0" borderId="0" xfId="0" applyFont="1" applyAlignment="1">
      <alignment horizontal="distributed" vertical="center"/>
    </xf>
    <xf numFmtId="0" fontId="51" fillId="0" borderId="0" xfId="0" applyFont="1" applyFill="1" applyAlignment="1">
      <alignment horizontal="left" vertical="top" wrapText="1"/>
    </xf>
    <xf numFmtId="0" fontId="51" fillId="0" borderId="0" xfId="0" applyFont="1" applyFill="1" applyAlignment="1">
      <alignment horizontal="left" vertical="top"/>
    </xf>
    <xf numFmtId="0" fontId="47" fillId="5" borderId="2" xfId="0" applyFont="1" applyFill="1" applyBorder="1" applyAlignment="1" applyProtection="1">
      <alignment horizontal="center" vertical="center"/>
      <protection locked="0"/>
    </xf>
    <xf numFmtId="0" fontId="47" fillId="5" borderId="3" xfId="0" applyFont="1" applyFill="1" applyBorder="1" applyAlignment="1" applyProtection="1">
      <alignment horizontal="center" vertical="center"/>
      <protection locked="0"/>
    </xf>
    <xf numFmtId="0" fontId="47" fillId="5" borderId="4" xfId="0" applyFont="1" applyFill="1" applyBorder="1" applyAlignment="1" applyProtection="1">
      <alignment horizontal="center" vertical="center"/>
      <protection locked="0"/>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51" fillId="0" borderId="0" xfId="0" applyFont="1" applyFill="1" applyAlignment="1">
      <alignment horizontal="center" vertical="center" shrinkToFit="1"/>
    </xf>
    <xf numFmtId="0" fontId="51" fillId="0" borderId="0" xfId="0" applyFont="1" applyFill="1" applyBorder="1" applyAlignment="1">
      <alignment horizontal="left" vertical="center" wrapText="1"/>
    </xf>
    <xf numFmtId="0" fontId="51" fillId="0" borderId="6" xfId="0" applyFont="1" applyFill="1" applyBorder="1" applyAlignment="1">
      <alignment horizontal="left" vertical="center" wrapText="1"/>
    </xf>
    <xf numFmtId="0" fontId="10" fillId="0" borderId="0"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51" fillId="0" borderId="0" xfId="0" applyFont="1" applyFill="1" applyAlignment="1">
      <alignment horizontal="distributed" vertical="center"/>
    </xf>
    <xf numFmtId="0" fontId="51" fillId="0" borderId="0" xfId="0" applyFont="1" applyFill="1" applyAlignment="1">
      <alignment horizontal="left" vertical="center"/>
    </xf>
    <xf numFmtId="0" fontId="10" fillId="0" borderId="0" xfId="0" applyFont="1" applyFill="1" applyAlignment="1">
      <alignment horizontal="center" vertical="center"/>
    </xf>
    <xf numFmtId="49" fontId="14" fillId="0" borderId="9" xfId="0" applyNumberFormat="1" applyFont="1" applyFill="1" applyBorder="1" applyAlignment="1">
      <alignment horizontal="center" vertical="center" wrapText="1"/>
    </xf>
    <xf numFmtId="0" fontId="51" fillId="0" borderId="17" xfId="0" applyFont="1" applyFill="1" applyBorder="1" applyAlignment="1">
      <alignment horizontal="center" vertical="center"/>
    </xf>
    <xf numFmtId="0" fontId="51" fillId="0" borderId="9" xfId="0" applyFont="1" applyFill="1" applyBorder="1" applyAlignment="1">
      <alignment horizontal="left" vertical="center" wrapText="1"/>
    </xf>
    <xf numFmtId="0" fontId="51" fillId="0" borderId="20" xfId="0" applyFont="1" applyFill="1" applyBorder="1" applyAlignment="1">
      <alignment horizontal="left" vertical="center" wrapText="1"/>
    </xf>
    <xf numFmtId="0" fontId="51" fillId="0" borderId="18" xfId="0" applyFont="1" applyFill="1" applyBorder="1" applyAlignment="1">
      <alignment horizontal="center" vertical="center"/>
    </xf>
    <xf numFmtId="0" fontId="51" fillId="0" borderId="9" xfId="0" applyFont="1" applyFill="1" applyBorder="1" applyAlignment="1">
      <alignment horizontal="center" vertical="center" wrapText="1"/>
    </xf>
    <xf numFmtId="177" fontId="10" fillId="7" borderId="0" xfId="0" applyNumberFormat="1" applyFont="1" applyFill="1" applyBorder="1" applyAlignment="1" applyProtection="1">
      <alignment horizontal="right" vertical="center"/>
      <protection locked="0"/>
    </xf>
    <xf numFmtId="0" fontId="51" fillId="0" borderId="11" xfId="0" applyFont="1" applyFill="1" applyBorder="1" applyAlignment="1">
      <alignment horizontal="center" vertical="center"/>
    </xf>
    <xf numFmtId="0" fontId="51" fillId="0" borderId="11" xfId="0" applyFont="1" applyBorder="1" applyAlignment="1">
      <alignment horizontal="center" vertical="center"/>
    </xf>
    <xf numFmtId="0" fontId="51" fillId="0" borderId="2" xfId="0" applyFont="1" applyFill="1" applyBorder="1" applyAlignment="1">
      <alignment horizontal="left" vertical="center"/>
    </xf>
    <xf numFmtId="0" fontId="51" fillId="0" borderId="3" xfId="0" applyFont="1" applyFill="1" applyBorder="1" applyAlignment="1">
      <alignment horizontal="left" vertical="center"/>
    </xf>
    <xf numFmtId="0" fontId="51" fillId="0" borderId="4" xfId="0" applyFont="1" applyFill="1" applyBorder="1" applyAlignment="1">
      <alignment horizontal="left" vertical="center"/>
    </xf>
    <xf numFmtId="0" fontId="51" fillId="0" borderId="11" xfId="0" applyFont="1" applyFill="1" applyBorder="1" applyAlignment="1">
      <alignment horizontal="distributed" vertical="center"/>
    </xf>
    <xf numFmtId="0" fontId="51" fillId="0" borderId="5" xfId="0" applyFont="1" applyFill="1" applyBorder="1" applyAlignment="1">
      <alignment horizontal="left" vertical="center"/>
    </xf>
    <xf numFmtId="0" fontId="51" fillId="0" borderId="6" xfId="0" applyFont="1" applyFill="1" applyBorder="1" applyAlignment="1">
      <alignment horizontal="left" vertical="center"/>
    </xf>
    <xf numFmtId="0" fontId="51" fillId="0" borderId="7" xfId="0" applyFont="1" applyFill="1" applyBorder="1" applyAlignment="1">
      <alignment horizontal="left" vertical="center"/>
    </xf>
    <xf numFmtId="0" fontId="51" fillId="0" borderId="0" xfId="0" applyFont="1" applyFill="1" applyAlignment="1">
      <alignment horizontal="left" vertical="center" wrapText="1"/>
    </xf>
    <xf numFmtId="0" fontId="51" fillId="0" borderId="0" xfId="0" applyFont="1" applyFill="1" applyBorder="1" applyAlignment="1">
      <alignment horizontal="distributed" vertical="center"/>
    </xf>
    <xf numFmtId="0" fontId="51" fillId="0" borderId="6" xfId="0" applyFont="1" applyFill="1" applyBorder="1" applyAlignment="1">
      <alignment horizontal="distributed"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0" xfId="0" applyFont="1" applyFill="1" applyBorder="1" applyAlignment="1">
      <alignment horizontal="right" vertical="center" indent="1"/>
    </xf>
    <xf numFmtId="0" fontId="14" fillId="0" borderId="0" xfId="0" applyFont="1" applyFill="1" applyBorder="1" applyAlignment="1">
      <alignment horizontal="left" vertical="center" indent="1"/>
    </xf>
    <xf numFmtId="0" fontId="51" fillId="0" borderId="19" xfId="0" applyFont="1" applyFill="1" applyBorder="1" applyAlignment="1">
      <alignment horizontal="center" vertical="center" wrapText="1"/>
    </xf>
    <xf numFmtId="0" fontId="33" fillId="0" borderId="24" xfId="0" applyFont="1" applyFill="1" applyBorder="1" applyAlignment="1">
      <alignment horizontal="left" vertical="center" wrapText="1"/>
    </xf>
    <xf numFmtId="0" fontId="33" fillId="0" borderId="25"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51" fillId="0" borderId="19" xfId="0" applyFont="1" applyFill="1" applyBorder="1" applyAlignment="1">
      <alignment horizontal="left" vertical="center" wrapText="1"/>
    </xf>
    <xf numFmtId="0" fontId="13" fillId="0" borderId="41" xfId="0" applyFont="1" applyFill="1" applyBorder="1" applyAlignment="1">
      <alignment horizontal="center" vertical="center" textRotation="255"/>
    </xf>
    <xf numFmtId="0" fontId="13" fillId="0" borderId="44" xfId="0" applyFont="1" applyFill="1" applyBorder="1" applyAlignment="1">
      <alignment horizontal="center" vertical="center" textRotation="255"/>
    </xf>
    <xf numFmtId="0" fontId="13" fillId="0" borderId="46" xfId="0" applyFont="1" applyFill="1" applyBorder="1" applyAlignment="1">
      <alignment horizontal="center" vertical="center" textRotation="255"/>
    </xf>
    <xf numFmtId="0" fontId="53" fillId="0" borderId="0" xfId="0" applyFont="1" applyFill="1" applyBorder="1" applyAlignment="1">
      <alignment horizontal="left" vertical="center"/>
    </xf>
    <xf numFmtId="0" fontId="14" fillId="0" borderId="10" xfId="0" applyFont="1" applyFill="1" applyBorder="1" applyAlignment="1">
      <alignment horizontal="center" vertical="center"/>
    </xf>
    <xf numFmtId="176" fontId="56" fillId="0" borderId="1" xfId="0" applyNumberFormat="1" applyFont="1" applyFill="1" applyBorder="1" applyAlignment="1">
      <alignment horizontal="center" vertical="center"/>
    </xf>
    <xf numFmtId="176" fontId="56" fillId="0" borderId="37" xfId="0" applyNumberFormat="1" applyFont="1" applyFill="1" applyBorder="1" applyAlignment="1">
      <alignment horizontal="center" vertical="center"/>
    </xf>
    <xf numFmtId="176" fontId="56" fillId="0" borderId="28" xfId="0" applyNumberFormat="1" applyFont="1" applyFill="1" applyBorder="1" applyAlignment="1">
      <alignment horizontal="center" vertical="center"/>
    </xf>
    <xf numFmtId="0" fontId="14" fillId="0" borderId="38" xfId="0" applyFont="1" applyFill="1" applyBorder="1" applyAlignment="1">
      <alignment horizontal="center" vertical="center"/>
    </xf>
    <xf numFmtId="0" fontId="51" fillId="0" borderId="0" xfId="0" applyFont="1" applyFill="1" applyAlignment="1">
      <alignment horizontal="left" wrapText="1"/>
    </xf>
    <xf numFmtId="0" fontId="51" fillId="0" borderId="16" xfId="0" applyFont="1" applyFill="1" applyBorder="1" applyAlignment="1">
      <alignment horizontal="center" vertical="center"/>
    </xf>
    <xf numFmtId="182" fontId="51" fillId="7" borderId="0" xfId="0" applyNumberFormat="1" applyFont="1" applyFill="1" applyAlignment="1" applyProtection="1">
      <alignment horizontal="right" vertical="center"/>
      <protection locked="0"/>
    </xf>
    <xf numFmtId="0" fontId="53" fillId="0" borderId="0" xfId="0" applyFont="1" applyFill="1" applyAlignment="1">
      <alignment horizontal="center" vertical="top"/>
    </xf>
    <xf numFmtId="0" fontId="10" fillId="0" borderId="16" xfId="0" applyFont="1" applyBorder="1" applyAlignment="1">
      <alignment horizontal="center" vertical="center"/>
    </xf>
    <xf numFmtId="0" fontId="10" fillId="0" borderId="19" xfId="0" applyFont="1" applyBorder="1" applyAlignment="1">
      <alignment horizontal="center" vertical="center"/>
    </xf>
    <xf numFmtId="0" fontId="10"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41" fillId="0" borderId="17" xfId="0" applyFont="1" applyBorder="1" applyAlignment="1">
      <alignment horizontal="center" vertical="center"/>
    </xf>
    <xf numFmtId="0" fontId="10" fillId="0" borderId="90" xfId="0" applyFont="1" applyBorder="1" applyAlignment="1">
      <alignment horizontal="center" vertical="center"/>
    </xf>
    <xf numFmtId="0" fontId="10" fillId="0" borderId="23" xfId="0" applyFont="1" applyBorder="1" applyAlignment="1">
      <alignment horizontal="center" vertical="center"/>
    </xf>
    <xf numFmtId="0" fontId="14" fillId="0" borderId="27" xfId="0" applyFont="1" applyBorder="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47"/>
  <sheetViews>
    <sheetView tabSelected="1" view="pageBreakPreview" zoomScale="84" zoomScaleNormal="80" zoomScaleSheetLayoutView="84" workbookViewId="0">
      <pane ySplit="1" topLeftCell="A2" activePane="bottomLeft" state="frozen"/>
      <selection pane="bottomLeft" activeCell="D27" sqref="D27"/>
    </sheetView>
  </sheetViews>
  <sheetFormatPr defaultRowHeight="13.5"/>
  <cols>
    <col min="1" max="1" width="4.375" customWidth="1"/>
    <col min="2" max="2" width="16.5" customWidth="1"/>
    <col min="3" max="3" width="28.375" customWidth="1"/>
    <col min="4" max="4" width="23" customWidth="1"/>
    <col min="5" max="5" width="3.875" customWidth="1"/>
    <col min="6" max="6" width="24" customWidth="1"/>
    <col min="7" max="7" width="3.375" customWidth="1"/>
    <col min="13" max="13" width="19" customWidth="1"/>
    <col min="14" max="19" width="9" customWidth="1"/>
  </cols>
  <sheetData>
    <row r="1" spans="1:19" ht="37.5" customHeight="1">
      <c r="A1" s="8" t="s">
        <v>5</v>
      </c>
      <c r="B1" s="9"/>
      <c r="C1" s="9"/>
      <c r="D1" s="9"/>
      <c r="E1" s="1"/>
      <c r="F1" s="1"/>
      <c r="G1" s="87"/>
      <c r="H1" s="87"/>
      <c r="I1" s="87"/>
      <c r="J1" s="87"/>
    </row>
    <row r="2" spans="1:19" ht="14.25" hidden="1" thickBot="1"/>
    <row r="3" spans="1:19" ht="17.25" hidden="1" customHeight="1" thickBot="1">
      <c r="B3" s="224" t="s">
        <v>0</v>
      </c>
      <c r="C3" s="2" t="s">
        <v>161</v>
      </c>
      <c r="D3" s="95">
        <v>45575</v>
      </c>
      <c r="H3" s="3" t="s">
        <v>262</v>
      </c>
    </row>
    <row r="4" spans="1:19" ht="16.5" hidden="1" customHeight="1" thickBot="1">
      <c r="B4" s="224" t="s">
        <v>0</v>
      </c>
      <c r="C4" s="2" t="s">
        <v>1</v>
      </c>
      <c r="D4" s="304" t="s">
        <v>188</v>
      </c>
      <c r="E4" s="305"/>
      <c r="F4" s="306"/>
      <c r="G4" s="3"/>
      <c r="H4" s="3" t="s">
        <v>263</v>
      </c>
      <c r="I4" s="3"/>
    </row>
    <row r="5" spans="1:19" ht="49.5" hidden="1" customHeight="1" thickBot="1">
      <c r="B5" s="224" t="s">
        <v>0</v>
      </c>
      <c r="C5" s="2" t="s">
        <v>2</v>
      </c>
      <c r="D5" s="307" t="s">
        <v>6</v>
      </c>
      <c r="E5" s="308"/>
      <c r="F5" s="309"/>
      <c r="G5" s="3"/>
      <c r="H5" s="3" t="s">
        <v>264</v>
      </c>
      <c r="I5" s="3"/>
    </row>
    <row r="6" spans="1:19" ht="18.75" hidden="1" customHeight="1" thickBot="1">
      <c r="B6" s="225" t="s">
        <v>0</v>
      </c>
      <c r="C6" s="2" t="s">
        <v>240</v>
      </c>
      <c r="D6" s="226">
        <v>1233</v>
      </c>
      <c r="E6" s="3"/>
      <c r="F6" s="227" t="str">
        <f>DBCS(TEXT(D6,"###,##0"))</f>
        <v>１，２３３</v>
      </c>
      <c r="G6" s="3"/>
      <c r="H6" s="228" t="s">
        <v>265</v>
      </c>
      <c r="I6" s="3"/>
    </row>
    <row r="7" spans="1:19" ht="18.75" customHeight="1" thickBot="1">
      <c r="B7" s="3"/>
      <c r="C7" s="3"/>
      <c r="D7" s="3"/>
      <c r="E7" s="3"/>
      <c r="F7" s="3"/>
      <c r="G7" s="3"/>
      <c r="H7" s="3"/>
      <c r="I7" s="3"/>
    </row>
    <row r="8" spans="1:19" ht="18.75" customHeight="1" thickBot="1">
      <c r="B8" s="247" t="s">
        <v>3</v>
      </c>
      <c r="C8" s="2" t="s">
        <v>17</v>
      </c>
      <c r="D8" s="13"/>
      <c r="E8" s="3"/>
      <c r="F8" s="3" t="s">
        <v>253</v>
      </c>
      <c r="G8" s="3"/>
      <c r="H8" s="3"/>
      <c r="I8" s="3"/>
    </row>
    <row r="9" spans="1:19" ht="42.75" customHeight="1" thickBot="1">
      <c r="B9" s="247" t="s">
        <v>3</v>
      </c>
      <c r="C9" s="2" t="s">
        <v>8</v>
      </c>
      <c r="D9" s="314"/>
      <c r="E9" s="315"/>
      <c r="F9" s="316"/>
      <c r="G9" s="3"/>
      <c r="H9" s="3" t="s">
        <v>267</v>
      </c>
      <c r="N9" s="318" t="str">
        <f>CONCATENATE(D4,"執行")</f>
        <v>令和６年１０月２７日執行</v>
      </c>
      <c r="O9" s="319"/>
      <c r="P9" s="319"/>
      <c r="Q9" s="319"/>
      <c r="R9" s="319"/>
      <c r="S9" s="320"/>
    </row>
    <row r="10" spans="1:19" ht="37.5" customHeight="1" thickBot="1">
      <c r="B10" s="247" t="s">
        <v>3</v>
      </c>
      <c r="C10" s="2" t="s">
        <v>9</v>
      </c>
      <c r="D10" s="317"/>
      <c r="E10" s="300"/>
      <c r="F10" s="301"/>
      <c r="G10" s="3"/>
      <c r="H10" s="3" t="s">
        <v>268</v>
      </c>
      <c r="N10" s="321"/>
      <c r="O10" s="322"/>
      <c r="P10" s="322"/>
      <c r="Q10" s="322"/>
      <c r="R10" s="322"/>
      <c r="S10" s="323"/>
    </row>
    <row r="11" spans="1:19" ht="18.75" customHeight="1" thickBot="1">
      <c r="B11" s="247" t="s">
        <v>3</v>
      </c>
      <c r="C11" s="2" t="s">
        <v>10</v>
      </c>
      <c r="D11" s="12"/>
      <c r="F11" s="3" t="s">
        <v>266</v>
      </c>
      <c r="N11" s="324" t="str">
        <f>CONCATENATE(D5)</f>
        <v>岡山県知事選挙</v>
      </c>
      <c r="O11" s="325"/>
      <c r="P11" s="325"/>
      <c r="Q11" s="325"/>
      <c r="R11" s="325"/>
      <c r="S11" s="326"/>
    </row>
    <row r="12" spans="1:19" ht="18.75" customHeight="1" thickBot="1">
      <c r="B12" s="247" t="s">
        <v>3</v>
      </c>
      <c r="C12" s="2" t="s">
        <v>11</v>
      </c>
      <c r="D12" s="4"/>
      <c r="F12" s="3" t="s">
        <v>266</v>
      </c>
      <c r="N12" s="324"/>
      <c r="O12" s="325"/>
      <c r="P12" s="325"/>
      <c r="Q12" s="325"/>
      <c r="R12" s="325"/>
      <c r="S12" s="326"/>
    </row>
    <row r="13" spans="1:19" ht="18.75" customHeight="1" thickBot="1">
      <c r="B13" s="247" t="s">
        <v>3</v>
      </c>
      <c r="C13" s="2" t="s">
        <v>12</v>
      </c>
      <c r="D13" s="4"/>
      <c r="F13" s="3" t="s">
        <v>254</v>
      </c>
      <c r="N13" s="324"/>
      <c r="O13" s="325"/>
      <c r="P13" s="325"/>
      <c r="Q13" s="325"/>
      <c r="R13" s="325"/>
      <c r="S13" s="326"/>
    </row>
    <row r="14" spans="1:19" ht="18.75" customHeight="1" thickBot="1">
      <c r="B14" s="247" t="s">
        <v>3</v>
      </c>
      <c r="C14" s="2" t="s">
        <v>13</v>
      </c>
      <c r="D14" s="4"/>
      <c r="F14" s="3" t="s">
        <v>255</v>
      </c>
      <c r="N14" s="327"/>
      <c r="O14" s="328"/>
      <c r="P14" s="328"/>
      <c r="Q14" s="328"/>
      <c r="R14" s="328"/>
      <c r="S14" s="329"/>
    </row>
    <row r="15" spans="1:19" ht="18.75" customHeight="1" thickBot="1">
      <c r="B15" s="247" t="s">
        <v>3</v>
      </c>
      <c r="C15" s="2" t="s">
        <v>14</v>
      </c>
      <c r="D15" s="4"/>
      <c r="F15" s="3" t="s">
        <v>256</v>
      </c>
    </row>
    <row r="16" spans="1:19" ht="18.75" customHeight="1" thickBot="1">
      <c r="B16" s="247" t="s">
        <v>3</v>
      </c>
      <c r="C16" s="2" t="s">
        <v>15</v>
      </c>
      <c r="D16" s="4"/>
      <c r="F16" s="3" t="s">
        <v>257</v>
      </c>
    </row>
    <row r="17" spans="2:10" ht="28.5" customHeight="1" thickBot="1">
      <c r="B17" s="248" t="s">
        <v>230</v>
      </c>
      <c r="C17" s="2" t="s">
        <v>228</v>
      </c>
      <c r="D17" s="4"/>
      <c r="F17" s="3" t="s">
        <v>258</v>
      </c>
    </row>
    <row r="18" spans="2:10" ht="25.5" customHeight="1" thickBot="1">
      <c r="B18" s="248" t="s">
        <v>230</v>
      </c>
      <c r="C18" s="2" t="s">
        <v>229</v>
      </c>
      <c r="D18" s="4"/>
      <c r="F18" s="3" t="s">
        <v>259</v>
      </c>
    </row>
    <row r="19" spans="2:10" ht="25.5" customHeight="1" thickBot="1">
      <c r="B19" s="248" t="s">
        <v>230</v>
      </c>
      <c r="C19" s="2" t="s">
        <v>235</v>
      </c>
      <c r="D19" s="4"/>
      <c r="F19" s="3" t="s">
        <v>260</v>
      </c>
    </row>
    <row r="20" spans="2:10" ht="18.75" customHeight="1" thickBot="1">
      <c r="B20" s="249"/>
    </row>
    <row r="21" spans="2:10" ht="18.75" customHeight="1" thickBot="1">
      <c r="B21" s="313" t="s">
        <v>3</v>
      </c>
      <c r="C21" s="310" t="s">
        <v>16</v>
      </c>
      <c r="D21" s="4"/>
      <c r="F21" s="3" t="s">
        <v>261</v>
      </c>
    </row>
    <row r="22" spans="2:10" ht="18.75" customHeight="1" thickBot="1">
      <c r="B22" s="313"/>
      <c r="C22" s="311"/>
      <c r="D22" s="4"/>
      <c r="F22" s="3" t="s">
        <v>261</v>
      </c>
    </row>
    <row r="23" spans="2:10" ht="18.75" customHeight="1" thickBot="1">
      <c r="B23" s="313"/>
      <c r="C23" s="311"/>
      <c r="D23" s="4"/>
      <c r="F23" s="3" t="s">
        <v>261</v>
      </c>
    </row>
    <row r="24" spans="2:10" ht="18.75" customHeight="1" thickBot="1">
      <c r="B24" s="313"/>
      <c r="C24" s="311"/>
      <c r="D24" s="4"/>
      <c r="F24" s="3" t="s">
        <v>261</v>
      </c>
    </row>
    <row r="25" spans="2:10" ht="18.75" customHeight="1" thickBot="1">
      <c r="B25" s="313"/>
      <c r="C25" s="311"/>
      <c r="D25" s="4"/>
      <c r="F25" s="3" t="s">
        <v>261</v>
      </c>
    </row>
    <row r="26" spans="2:10" ht="18.75" customHeight="1" thickBot="1">
      <c r="B26" s="313"/>
      <c r="C26" s="311"/>
      <c r="D26" s="4"/>
      <c r="F26" s="3" t="s">
        <v>261</v>
      </c>
    </row>
    <row r="27" spans="2:10" ht="18.75" customHeight="1" thickBot="1">
      <c r="B27" s="313"/>
      <c r="C27" s="311"/>
      <c r="D27" s="4"/>
      <c r="F27" s="3" t="s">
        <v>261</v>
      </c>
    </row>
    <row r="28" spans="2:10" ht="18.75" customHeight="1" thickBot="1">
      <c r="B28" s="313"/>
      <c r="C28" s="311"/>
      <c r="D28" s="4"/>
      <c r="F28" s="3" t="s">
        <v>261</v>
      </c>
    </row>
    <row r="29" spans="2:10" ht="16.5" customHeight="1"/>
    <row r="30" spans="2:10" ht="25.5" customHeight="1">
      <c r="B30" s="15" t="s">
        <v>58</v>
      </c>
      <c r="C30" s="15"/>
      <c r="D30" s="14"/>
      <c r="E30" s="14"/>
      <c r="F30" s="14"/>
      <c r="G30" s="14"/>
      <c r="H30" s="14"/>
      <c r="I30" s="14"/>
      <c r="J30" s="14"/>
    </row>
    <row r="31" spans="2:10" ht="16.5" customHeight="1" thickBot="1"/>
    <row r="32" spans="2:10" ht="18.75" customHeight="1" thickBot="1">
      <c r="B32" s="247" t="s">
        <v>3</v>
      </c>
      <c r="C32" s="2" t="s">
        <v>59</v>
      </c>
      <c r="D32" s="4"/>
      <c r="F32" s="3" t="s">
        <v>269</v>
      </c>
    </row>
    <row r="33" spans="2:13" ht="48" customHeight="1" thickBot="1">
      <c r="B33" s="247" t="s">
        <v>3</v>
      </c>
      <c r="C33" s="2" t="s">
        <v>60</v>
      </c>
      <c r="D33" s="4"/>
      <c r="F33" s="312" t="s">
        <v>270</v>
      </c>
      <c r="G33" s="312"/>
      <c r="H33" s="312"/>
      <c r="I33" s="312"/>
      <c r="J33" s="312"/>
      <c r="K33" s="312"/>
      <c r="L33" s="312"/>
      <c r="M33" s="312"/>
    </row>
    <row r="34" spans="2:13" ht="18.75" customHeight="1" thickBot="1">
      <c r="B34" s="247" t="s">
        <v>3</v>
      </c>
      <c r="C34" s="2" t="s">
        <v>61</v>
      </c>
      <c r="D34" s="4"/>
      <c r="F34" s="3" t="s">
        <v>264</v>
      </c>
    </row>
    <row r="35" spans="2:13" ht="42" customHeight="1" thickBot="1">
      <c r="B35" s="247" t="s">
        <v>3</v>
      </c>
      <c r="C35" s="2" t="s">
        <v>62</v>
      </c>
      <c r="D35" s="17"/>
      <c r="F35" s="312" t="s">
        <v>287</v>
      </c>
      <c r="G35" s="312"/>
      <c r="H35" s="312"/>
      <c r="I35" s="312"/>
      <c r="J35" s="312"/>
      <c r="K35" s="312"/>
      <c r="L35" s="312"/>
      <c r="M35" s="312"/>
    </row>
    <row r="36" spans="2:13" ht="37.5" customHeight="1" thickBot="1">
      <c r="B36" s="247" t="s">
        <v>3</v>
      </c>
      <c r="C36" s="16" t="s">
        <v>63</v>
      </c>
      <c r="D36" s="299"/>
      <c r="E36" s="300"/>
      <c r="F36" s="301"/>
      <c r="H36" s="3" t="s">
        <v>271</v>
      </c>
    </row>
    <row r="37" spans="2:13" ht="37.5" customHeight="1" thickBot="1">
      <c r="B37" s="247" t="s">
        <v>3</v>
      </c>
      <c r="C37" s="16" t="s">
        <v>64</v>
      </c>
      <c r="D37" s="299"/>
      <c r="E37" s="302"/>
      <c r="F37" s="303"/>
      <c r="H37" s="3" t="s">
        <v>271</v>
      </c>
    </row>
    <row r="38" spans="2:13" ht="16.5" customHeight="1"/>
    <row r="39" spans="2:13" ht="16.5" customHeight="1"/>
    <row r="40" spans="2:13" ht="16.5" customHeight="1"/>
    <row r="41" spans="2:13" ht="16.5" customHeight="1"/>
    <row r="42" spans="2:13" ht="16.5" customHeight="1"/>
    <row r="43" spans="2:13" ht="16.5" customHeight="1"/>
    <row r="44" spans="2:13" ht="16.5" customHeight="1"/>
    <row r="45" spans="2:13" ht="16.5" customHeight="1"/>
    <row r="46" spans="2:13" ht="16.5" customHeight="1"/>
    <row r="47" spans="2:13" ht="16.5" customHeight="1"/>
  </sheetData>
  <sheetProtection sheet="1" selectLockedCells="1"/>
  <mergeCells count="12">
    <mergeCell ref="B21:B28"/>
    <mergeCell ref="D9:F9"/>
    <mergeCell ref="D10:F10"/>
    <mergeCell ref="N9:S10"/>
    <mergeCell ref="N11:S14"/>
    <mergeCell ref="D36:F36"/>
    <mergeCell ref="D37:F37"/>
    <mergeCell ref="D4:F4"/>
    <mergeCell ref="D5:F5"/>
    <mergeCell ref="C21:C28"/>
    <mergeCell ref="F33:M33"/>
    <mergeCell ref="F35:M35"/>
  </mergeCells>
  <phoneticPr fontId="1"/>
  <pageMargins left="0.7" right="0.35" top="0.75" bottom="0.45" header="0.3" footer="0.3"/>
  <pageSetup paperSize="9" scale="7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コード表!$L$3:$L$4</xm:f>
          </x14:formula1>
          <xm:sqref>D34</xm:sqref>
        </x14:dataValidation>
        <x14:dataValidation type="list" allowBlank="1" showInputMessage="1" showErrorMessage="1">
          <x14:formula1>
            <xm:f>コード表!$D$3:$D$5</xm:f>
          </x14:formula1>
          <xm:sqref>D5:F5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Q165"/>
  <sheetViews>
    <sheetView view="pageBreakPreview" topLeftCell="E1" zoomScale="90" zoomScaleNormal="100" zoomScaleSheetLayoutView="90" workbookViewId="0">
      <selection activeCell="E1" sqref="E1"/>
    </sheetView>
  </sheetViews>
  <sheetFormatPr defaultRowHeight="13.5"/>
  <cols>
    <col min="1" max="4" width="7.5" hidden="1" customWidth="1"/>
    <col min="5" max="5" width="5.875" customWidth="1"/>
    <col min="6" max="6" width="13.875" customWidth="1"/>
    <col min="7" max="7" width="41.875" customWidth="1"/>
    <col min="8" max="8" width="18.75" customWidth="1"/>
    <col min="9" max="9" width="17.125" customWidth="1"/>
    <col min="13" max="14" width="9" hidden="1" customWidth="1"/>
    <col min="15" max="15" width="2.625" hidden="1" customWidth="1"/>
    <col min="16" max="17" width="9" hidden="1" customWidth="1"/>
  </cols>
  <sheetData>
    <row r="1" spans="1:17" ht="17.25">
      <c r="B1" s="24"/>
      <c r="C1" s="24"/>
      <c r="D1" s="24"/>
      <c r="E1" s="254" t="s">
        <v>152</v>
      </c>
      <c r="F1" s="85"/>
      <c r="G1" s="24"/>
    </row>
    <row r="2" spans="1:17" ht="19.5" customHeight="1">
      <c r="B2" s="24"/>
      <c r="C2" s="24"/>
      <c r="D2" s="24"/>
      <c r="E2" s="24"/>
      <c r="F2" s="24"/>
      <c r="G2" s="34" t="s">
        <v>93</v>
      </c>
      <c r="H2" s="585" t="str">
        <f>CONCATENATE("　",基本項目!D10)</f>
        <v>　</v>
      </c>
      <c r="I2" s="585"/>
    </row>
    <row r="3" spans="1:17" ht="6.75" customHeight="1" thickBot="1"/>
    <row r="4" spans="1:17" ht="18.75" customHeight="1">
      <c r="E4" s="578" t="s">
        <v>91</v>
      </c>
      <c r="F4" s="580" t="s">
        <v>153</v>
      </c>
      <c r="G4" s="582" t="s">
        <v>155</v>
      </c>
      <c r="H4" s="582"/>
      <c r="I4" s="583" t="s">
        <v>80</v>
      </c>
    </row>
    <row r="5" spans="1:17" ht="18.75" customHeight="1">
      <c r="A5" s="7" t="e">
        <f>DGET(選挙人情報!A:AC,1,M5:N6)</f>
        <v>#NUM!</v>
      </c>
      <c r="B5" s="39">
        <f>IF('７　経費請求書'!P1="岡山県",0,100+VLOOKUP('７　経費請求書'!P1,コード表!$A$2:$B$32,2,FALSE))</f>
        <v>0</v>
      </c>
      <c r="C5" s="39" t="e">
        <f>DGET(選挙人情報!A:AE,1,P5:Q6)</f>
        <v>#NUM!</v>
      </c>
      <c r="D5" s="218">
        <v>1</v>
      </c>
      <c r="E5" s="579"/>
      <c r="F5" s="581"/>
      <c r="G5" s="188" t="s">
        <v>154</v>
      </c>
      <c r="H5" s="36" t="s">
        <v>116</v>
      </c>
      <c r="I5" s="584"/>
      <c r="M5" s="37" t="s">
        <v>139</v>
      </c>
      <c r="N5" s="37" t="s">
        <v>156</v>
      </c>
      <c r="P5" s="37" t="s">
        <v>169</v>
      </c>
      <c r="Q5" s="37" t="s">
        <v>170</v>
      </c>
    </row>
    <row r="6" spans="1:17" ht="37.5" customHeight="1">
      <c r="A6" s="7">
        <v>1</v>
      </c>
      <c r="B6" s="18" t="e">
        <f t="dataTable" ref="B6:B165" dt2D="1" dtr="1" r1="M6" r2="N6"/>
        <v>#VALUE!</v>
      </c>
      <c r="C6" s="7">
        <v>1</v>
      </c>
      <c r="D6" s="219" t="e">
        <f t="dataTable" ref="D6:D165" dt2D="1" dtr="1" r1="P6" r2="Q6"/>
        <v>#VALUE!</v>
      </c>
      <c r="E6" s="221">
        <v>1</v>
      </c>
      <c r="F6" s="86" t="str">
        <f>IFERROR(VLOOKUP(IF('７　経費請求書'!$P$1="岡山県",D6,B6),選挙人情報!A:T,13,FALSE),"")</f>
        <v/>
      </c>
      <c r="G6" s="282" t="str">
        <f>IFERROR(VLOOKUP(IF('７　経費請求書'!$P$1="岡山県",D6,B6),選挙人情報!A:T,19,FALSE),"")</f>
        <v/>
      </c>
      <c r="H6" s="270" t="str">
        <f>IFERROR(VLOOKUP(IF('７　経費請求書'!$P$1="岡山県",D6,B6),選挙人情報!A:T,4,FALSE),"")</f>
        <v/>
      </c>
      <c r="I6" s="283"/>
      <c r="M6" s="7"/>
      <c r="N6" s="7"/>
      <c r="P6" s="7"/>
      <c r="Q6" s="7"/>
    </row>
    <row r="7" spans="1:17" ht="37.5" customHeight="1">
      <c r="A7" s="7">
        <v>2</v>
      </c>
      <c r="B7" s="18" t="e">
        <v>#VALUE!</v>
      </c>
      <c r="C7" s="7">
        <v>2</v>
      </c>
      <c r="D7" s="219" t="e">
        <v>#VALUE!</v>
      </c>
      <c r="E7" s="221">
        <v>2</v>
      </c>
      <c r="F7" s="86" t="str">
        <f>IFERROR(VLOOKUP(IF('７　経費請求書'!$P$1="岡山県",D7,B7),選挙人情報!A:T,13,FALSE),"")</f>
        <v/>
      </c>
      <c r="G7" s="282" t="str">
        <f>IFERROR(VLOOKUP(IF('７　経費請求書'!$P$1="岡山県",D7,B7),選挙人情報!A:T,19,FALSE),"")</f>
        <v/>
      </c>
      <c r="H7" s="270" t="str">
        <f>IFERROR(VLOOKUP(IF('７　経費請求書'!$P$1="岡山県",D7,B7),選挙人情報!A:T,4,FALSE),"")</f>
        <v/>
      </c>
      <c r="I7" s="283"/>
    </row>
    <row r="8" spans="1:17" ht="37.5" customHeight="1">
      <c r="A8" s="7">
        <v>3</v>
      </c>
      <c r="B8" s="18" t="e">
        <v>#VALUE!</v>
      </c>
      <c r="C8" s="7">
        <v>3</v>
      </c>
      <c r="D8" s="219" t="e">
        <v>#VALUE!</v>
      </c>
      <c r="E8" s="221">
        <v>3</v>
      </c>
      <c r="F8" s="86" t="str">
        <f>IFERROR(VLOOKUP(IF('７　経費請求書'!$P$1="岡山県",D8,B8),選挙人情報!A:T,13,FALSE),"")</f>
        <v/>
      </c>
      <c r="G8" s="282" t="str">
        <f>IFERROR(VLOOKUP(IF('７　経費請求書'!$P$1="岡山県",D8,B8),選挙人情報!A:T,19,FALSE),"")</f>
        <v/>
      </c>
      <c r="H8" s="270" t="str">
        <f>IFERROR(VLOOKUP(IF('７　経費請求書'!$P$1="岡山県",D8,B8),選挙人情報!A:T,4,FALSE),"")</f>
        <v/>
      </c>
      <c r="I8" s="283"/>
    </row>
    <row r="9" spans="1:17" ht="37.5" customHeight="1">
      <c r="A9" s="7">
        <v>4</v>
      </c>
      <c r="B9" s="18" t="e">
        <v>#VALUE!</v>
      </c>
      <c r="C9" s="7">
        <v>4</v>
      </c>
      <c r="D9" s="219" t="e">
        <v>#VALUE!</v>
      </c>
      <c r="E9" s="221">
        <v>4</v>
      </c>
      <c r="F9" s="86" t="str">
        <f>IFERROR(VLOOKUP(IF('７　経費請求書'!$P$1="岡山県",D9,B9),選挙人情報!A:T,13,FALSE),"")</f>
        <v/>
      </c>
      <c r="G9" s="282" t="str">
        <f>IFERROR(VLOOKUP(IF('７　経費請求書'!$P$1="岡山県",D9,B9),選挙人情報!A:T,19,FALSE),"")</f>
        <v/>
      </c>
      <c r="H9" s="270" t="str">
        <f>IFERROR(VLOOKUP(IF('７　経費請求書'!$P$1="岡山県",D9,B9),選挙人情報!A:T,4,FALSE),"")</f>
        <v/>
      </c>
      <c r="I9" s="283"/>
    </row>
    <row r="10" spans="1:17" ht="37.5" customHeight="1" thickBot="1">
      <c r="A10" s="7">
        <v>5</v>
      </c>
      <c r="B10" s="18" t="e">
        <v>#VALUE!</v>
      </c>
      <c r="C10" s="7">
        <v>5</v>
      </c>
      <c r="D10" s="219" t="e">
        <v>#VALUE!</v>
      </c>
      <c r="E10" s="251">
        <v>5</v>
      </c>
      <c r="F10" s="252" t="str">
        <f>IFERROR(VLOOKUP(IF('７　経費請求書'!$P$1="岡山県",D10,B10),選挙人情報!A:T,13,FALSE),"")</f>
        <v/>
      </c>
      <c r="G10" s="284" t="str">
        <f>IFERROR(VLOOKUP(IF('７　経費請求書'!$P$1="岡山県",D10,B10),選挙人情報!A:T,19,FALSE),"")</f>
        <v/>
      </c>
      <c r="H10" s="285" t="str">
        <f>IFERROR(VLOOKUP(IF('７　経費請求書'!$P$1="岡山県",D10,B10),選挙人情報!A:T,4,FALSE),"")</f>
        <v/>
      </c>
      <c r="I10" s="286"/>
    </row>
    <row r="11" spans="1:17" ht="37.5" customHeight="1" thickTop="1">
      <c r="A11" s="7">
        <v>6</v>
      </c>
      <c r="B11" s="18" t="e">
        <v>#VALUE!</v>
      </c>
      <c r="C11" s="7">
        <v>6</v>
      </c>
      <c r="D11" s="219" t="e">
        <v>#VALUE!</v>
      </c>
      <c r="E11" s="250">
        <v>6</v>
      </c>
      <c r="F11" s="220" t="str">
        <f>IFERROR(VLOOKUP(IF('７　経費請求書'!$P$1="岡山県",D11,B11),選挙人情報!A:T,13,FALSE),"")</f>
        <v/>
      </c>
      <c r="G11" s="287" t="str">
        <f>IFERROR(VLOOKUP(IF('７　経費請求書'!$P$1="岡山県",D11,B11),選挙人情報!A:T,19,FALSE),"")</f>
        <v/>
      </c>
      <c r="H11" s="279" t="str">
        <f>IFERROR(VLOOKUP(IF('７　経費請求書'!$P$1="岡山県",D11,B11),選挙人情報!A:T,4,FALSE),"")</f>
        <v/>
      </c>
      <c r="I11" s="288"/>
    </row>
    <row r="12" spans="1:17" ht="37.5" customHeight="1">
      <c r="A12" s="7">
        <v>7</v>
      </c>
      <c r="B12" s="18" t="e">
        <v>#VALUE!</v>
      </c>
      <c r="C12" s="7">
        <v>7</v>
      </c>
      <c r="D12" s="219" t="e">
        <v>#VALUE!</v>
      </c>
      <c r="E12" s="221">
        <v>7</v>
      </c>
      <c r="F12" s="86" t="str">
        <f>IFERROR(VLOOKUP(IF('７　経費請求書'!$P$1="岡山県",D12,B12),選挙人情報!A:T,13,FALSE),"")</f>
        <v/>
      </c>
      <c r="G12" s="282" t="str">
        <f>IFERROR(VLOOKUP(IF('７　経費請求書'!$P$1="岡山県",D12,B12),選挙人情報!A:T,19,FALSE),"")</f>
        <v/>
      </c>
      <c r="H12" s="270" t="str">
        <f>IFERROR(VLOOKUP(IF('７　経費請求書'!$P$1="岡山県",D12,B12),選挙人情報!A:T,4,FALSE),"")</f>
        <v/>
      </c>
      <c r="I12" s="283"/>
    </row>
    <row r="13" spans="1:17" ht="37.5" customHeight="1">
      <c r="A13" s="7">
        <v>8</v>
      </c>
      <c r="B13" s="18" t="e">
        <v>#VALUE!</v>
      </c>
      <c r="C13" s="7">
        <v>8</v>
      </c>
      <c r="D13" s="219" t="e">
        <v>#VALUE!</v>
      </c>
      <c r="E13" s="221">
        <v>8</v>
      </c>
      <c r="F13" s="86" t="str">
        <f>IFERROR(VLOOKUP(IF('７　経費請求書'!$P$1="岡山県",D13,B13),選挙人情報!A:T,13,FALSE),"")</f>
        <v/>
      </c>
      <c r="G13" s="282" t="str">
        <f>IFERROR(VLOOKUP(IF('７　経費請求書'!$P$1="岡山県",D13,B13),選挙人情報!A:T,19,FALSE),"")</f>
        <v/>
      </c>
      <c r="H13" s="270" t="str">
        <f>IFERROR(VLOOKUP(IF('７　経費請求書'!$P$1="岡山県",D13,B13),選挙人情報!A:T,4,FALSE),"")</f>
        <v/>
      </c>
      <c r="I13" s="283"/>
    </row>
    <row r="14" spans="1:17" ht="37.5" customHeight="1">
      <c r="A14" s="7">
        <v>9</v>
      </c>
      <c r="B14" s="18" t="e">
        <v>#VALUE!</v>
      </c>
      <c r="C14" s="7">
        <v>9</v>
      </c>
      <c r="D14" s="219" t="e">
        <v>#VALUE!</v>
      </c>
      <c r="E14" s="221">
        <v>9</v>
      </c>
      <c r="F14" s="86" t="str">
        <f>IFERROR(VLOOKUP(IF('７　経費請求書'!$P$1="岡山県",D14,B14),選挙人情報!A:T,13,FALSE),"")</f>
        <v/>
      </c>
      <c r="G14" s="282" t="str">
        <f>IFERROR(VLOOKUP(IF('７　経費請求書'!$P$1="岡山県",D14,B14),選挙人情報!A:T,19,FALSE),"")</f>
        <v/>
      </c>
      <c r="H14" s="270" t="str">
        <f>IFERROR(VLOOKUP(IF('７　経費請求書'!$P$1="岡山県",D14,B14),選挙人情報!A:T,4,FALSE),"")</f>
        <v/>
      </c>
      <c r="I14" s="283"/>
    </row>
    <row r="15" spans="1:17" ht="37.5" customHeight="1" thickBot="1">
      <c r="A15" s="7">
        <v>10</v>
      </c>
      <c r="B15" s="18" t="e">
        <v>#VALUE!</v>
      </c>
      <c r="C15" s="7">
        <v>10</v>
      </c>
      <c r="D15" s="219" t="e">
        <v>#VALUE!</v>
      </c>
      <c r="E15" s="251">
        <v>10</v>
      </c>
      <c r="F15" s="252" t="str">
        <f>IFERROR(VLOOKUP(IF('７　経費請求書'!$P$1="岡山県",D15,B15),選挙人情報!A:T,13,FALSE),"")</f>
        <v/>
      </c>
      <c r="G15" s="284" t="str">
        <f>IFERROR(VLOOKUP(IF('７　経費請求書'!$P$1="岡山県",D15,B15),選挙人情報!A:T,19,FALSE),"")</f>
        <v/>
      </c>
      <c r="H15" s="285" t="str">
        <f>IFERROR(VLOOKUP(IF('７　経費請求書'!$P$1="岡山県",D15,B15),選挙人情報!A:T,4,FALSE),"")</f>
        <v/>
      </c>
      <c r="I15" s="286"/>
    </row>
    <row r="16" spans="1:17" ht="37.5" customHeight="1" thickTop="1">
      <c r="A16" s="7">
        <v>11</v>
      </c>
      <c r="B16" s="18" t="e">
        <v>#VALUE!</v>
      </c>
      <c r="C16" s="7">
        <v>11</v>
      </c>
      <c r="D16" s="219" t="e">
        <v>#VALUE!</v>
      </c>
      <c r="E16" s="250">
        <v>11</v>
      </c>
      <c r="F16" s="220" t="str">
        <f>IFERROR(VLOOKUP(IF('７　経費請求書'!$P$1="岡山県",D16,B16),選挙人情報!A:T,13,FALSE),"")</f>
        <v/>
      </c>
      <c r="G16" s="289" t="str">
        <f>IFERROR(VLOOKUP(IF('７　経費請求書'!$P$1="岡山県",D16,B16),選挙人情報!A:T,19,FALSE),"")</f>
        <v/>
      </c>
      <c r="H16" s="290" t="str">
        <f>IFERROR(VLOOKUP(IF('７　経費請求書'!$P$1="岡山県",D16,B16),選挙人情報!A:T,4,FALSE),"")</f>
        <v/>
      </c>
      <c r="I16" s="288"/>
    </row>
    <row r="17" spans="1:9" ht="37.5" customHeight="1">
      <c r="A17" s="7">
        <v>12</v>
      </c>
      <c r="B17" s="18" t="e">
        <v>#VALUE!</v>
      </c>
      <c r="C17" s="7">
        <v>12</v>
      </c>
      <c r="D17" s="219" t="e">
        <v>#VALUE!</v>
      </c>
      <c r="E17" s="221">
        <v>12</v>
      </c>
      <c r="F17" s="86" t="str">
        <f>IFERROR(VLOOKUP(IF('７　経費請求書'!$P$1="岡山県",D17,B17),選挙人情報!A:T,13,FALSE),"")</f>
        <v/>
      </c>
      <c r="G17" s="282" t="str">
        <f>IFERROR(VLOOKUP(IF('７　経費請求書'!$P$1="岡山県",D17,B17),選挙人情報!A:T,19,FALSE),"")</f>
        <v/>
      </c>
      <c r="H17" s="270" t="str">
        <f>IFERROR(VLOOKUP(IF('７　経費請求書'!$P$1="岡山県",D17,B17),選挙人情報!A:T,4,FALSE),"")</f>
        <v/>
      </c>
      <c r="I17" s="283"/>
    </row>
    <row r="18" spans="1:9" ht="37.5" customHeight="1">
      <c r="A18" s="7">
        <v>13</v>
      </c>
      <c r="B18" s="18" t="e">
        <v>#VALUE!</v>
      </c>
      <c r="C18" s="7">
        <v>13</v>
      </c>
      <c r="D18" s="219" t="e">
        <v>#VALUE!</v>
      </c>
      <c r="E18" s="221">
        <v>13</v>
      </c>
      <c r="F18" s="86" t="str">
        <f>IFERROR(VLOOKUP(IF('７　経費請求書'!$P$1="岡山県",D18,B18),選挙人情報!A:T,13,FALSE),"")</f>
        <v/>
      </c>
      <c r="G18" s="282" t="str">
        <f>IFERROR(VLOOKUP(IF('７　経費請求書'!$P$1="岡山県",D18,B18),選挙人情報!A:T,19,FALSE),"")</f>
        <v/>
      </c>
      <c r="H18" s="270" t="str">
        <f>IFERROR(VLOOKUP(IF('７　経費請求書'!$P$1="岡山県",D18,B18),選挙人情報!A:T,4,FALSE),"")</f>
        <v/>
      </c>
      <c r="I18" s="283"/>
    </row>
    <row r="19" spans="1:9" ht="37.5" customHeight="1">
      <c r="A19" s="7">
        <v>14</v>
      </c>
      <c r="B19" s="18" t="e">
        <v>#VALUE!</v>
      </c>
      <c r="C19" s="7">
        <v>14</v>
      </c>
      <c r="D19" s="219" t="e">
        <v>#VALUE!</v>
      </c>
      <c r="E19" s="221">
        <v>14</v>
      </c>
      <c r="F19" s="86" t="str">
        <f>IFERROR(VLOOKUP(IF('７　経費請求書'!$P$1="岡山県",D19,B19),選挙人情報!A:T,13,FALSE),"")</f>
        <v/>
      </c>
      <c r="G19" s="282" t="str">
        <f>IFERROR(VLOOKUP(IF('７　経費請求書'!$P$1="岡山県",D19,B19),選挙人情報!A:T,19,FALSE),"")</f>
        <v/>
      </c>
      <c r="H19" s="270" t="str">
        <f>IFERROR(VLOOKUP(IF('７　経費請求書'!$P$1="岡山県",D19,B19),選挙人情報!A:T,4,FALSE),"")</f>
        <v/>
      </c>
      <c r="I19" s="283"/>
    </row>
    <row r="20" spans="1:9" ht="37.5" customHeight="1" thickBot="1">
      <c r="A20" s="7">
        <v>15</v>
      </c>
      <c r="B20" s="18" t="e">
        <v>#VALUE!</v>
      </c>
      <c r="C20" s="7">
        <v>15</v>
      </c>
      <c r="D20" s="219" t="e">
        <v>#VALUE!</v>
      </c>
      <c r="E20" s="251">
        <v>15</v>
      </c>
      <c r="F20" s="252" t="str">
        <f>IFERROR(VLOOKUP(IF('７　経費請求書'!$P$1="岡山県",D20,B20),選挙人情報!A:T,13,FALSE),"")</f>
        <v/>
      </c>
      <c r="G20" s="284" t="str">
        <f>IFERROR(VLOOKUP(IF('７　経費請求書'!$P$1="岡山県",D20,B20),選挙人情報!A:T,19,FALSE),"")</f>
        <v/>
      </c>
      <c r="H20" s="285" t="str">
        <f>IFERROR(VLOOKUP(IF('７　経費請求書'!$P$1="岡山県",D20,B20),選挙人情報!A:T,4,FALSE),"")</f>
        <v/>
      </c>
      <c r="I20" s="286"/>
    </row>
    <row r="21" spans="1:9" ht="37.5" customHeight="1" thickTop="1">
      <c r="A21" s="7">
        <v>16</v>
      </c>
      <c r="B21" s="18" t="e">
        <v>#VALUE!</v>
      </c>
      <c r="C21" s="7">
        <v>16</v>
      </c>
      <c r="D21" s="219" t="e">
        <v>#VALUE!</v>
      </c>
      <c r="E21" s="250">
        <v>16</v>
      </c>
      <c r="F21" s="220" t="str">
        <f>IFERROR(VLOOKUP(IF('７　経費請求書'!$P$1="岡山県",D21,B21),選挙人情報!A:T,13,FALSE),"")</f>
        <v/>
      </c>
      <c r="G21" s="287" t="str">
        <f>IFERROR(VLOOKUP(IF('７　経費請求書'!$P$1="岡山県",D21,B21),選挙人情報!A:T,19,FALSE),"")</f>
        <v/>
      </c>
      <c r="H21" s="279" t="str">
        <f>IFERROR(VLOOKUP(IF('７　経費請求書'!$P$1="岡山県",D21,B21),選挙人情報!A:T,4,FALSE),"")</f>
        <v/>
      </c>
      <c r="I21" s="288"/>
    </row>
    <row r="22" spans="1:9" ht="37.5" customHeight="1">
      <c r="A22" s="7">
        <v>17</v>
      </c>
      <c r="B22" s="18" t="e">
        <v>#VALUE!</v>
      </c>
      <c r="C22" s="7">
        <v>17</v>
      </c>
      <c r="D22" s="219" t="e">
        <v>#VALUE!</v>
      </c>
      <c r="E22" s="221">
        <v>17</v>
      </c>
      <c r="F22" s="86" t="str">
        <f>IFERROR(VLOOKUP(IF('７　経費請求書'!$P$1="岡山県",D22,B22),選挙人情報!A:T,13,FALSE),"")</f>
        <v/>
      </c>
      <c r="G22" s="282" t="str">
        <f>IFERROR(VLOOKUP(IF('７　経費請求書'!$P$1="岡山県",D22,B22),選挙人情報!A:T,19,FALSE),"")</f>
        <v/>
      </c>
      <c r="H22" s="270" t="str">
        <f>IFERROR(VLOOKUP(IF('７　経費請求書'!$P$1="岡山県",D22,B22),選挙人情報!A:T,4,FALSE),"")</f>
        <v/>
      </c>
      <c r="I22" s="283"/>
    </row>
    <row r="23" spans="1:9" ht="37.5" customHeight="1">
      <c r="A23" s="7">
        <v>18</v>
      </c>
      <c r="B23" s="18" t="e">
        <v>#VALUE!</v>
      </c>
      <c r="C23" s="7">
        <v>18</v>
      </c>
      <c r="D23" s="219" t="e">
        <v>#VALUE!</v>
      </c>
      <c r="E23" s="221">
        <v>18</v>
      </c>
      <c r="F23" s="86" t="str">
        <f>IFERROR(VLOOKUP(IF('７　経費請求書'!$P$1="岡山県",D23,B23),選挙人情報!A:T,13,FALSE),"")</f>
        <v/>
      </c>
      <c r="G23" s="282" t="str">
        <f>IFERROR(VLOOKUP(IF('７　経費請求書'!$P$1="岡山県",D23,B23),選挙人情報!A:T,19,FALSE),"")</f>
        <v/>
      </c>
      <c r="H23" s="270" t="str">
        <f>IFERROR(VLOOKUP(IF('７　経費請求書'!$P$1="岡山県",D23,B23),選挙人情報!A:T,4,FALSE),"")</f>
        <v/>
      </c>
      <c r="I23" s="283"/>
    </row>
    <row r="24" spans="1:9" ht="37.5" customHeight="1">
      <c r="A24" s="7">
        <v>19</v>
      </c>
      <c r="B24" s="18" t="e">
        <v>#VALUE!</v>
      </c>
      <c r="C24" s="7">
        <v>19</v>
      </c>
      <c r="D24" s="219" t="e">
        <v>#VALUE!</v>
      </c>
      <c r="E24" s="221">
        <v>19</v>
      </c>
      <c r="F24" s="86" t="str">
        <f>IFERROR(VLOOKUP(IF('７　経費請求書'!$P$1="岡山県",D24,B24),選挙人情報!A:T,13,FALSE),"")</f>
        <v/>
      </c>
      <c r="G24" s="282" t="str">
        <f>IFERROR(VLOOKUP(IF('７　経費請求書'!$P$1="岡山県",D24,B24),選挙人情報!A:T,19,FALSE),"")</f>
        <v/>
      </c>
      <c r="H24" s="270" t="str">
        <f>IFERROR(VLOOKUP(IF('７　経費請求書'!$P$1="岡山県",D24,B24),選挙人情報!A:T,4,FALSE),"")</f>
        <v/>
      </c>
      <c r="I24" s="283"/>
    </row>
    <row r="25" spans="1:9" ht="37.5" customHeight="1" thickBot="1">
      <c r="A25" s="7">
        <v>20</v>
      </c>
      <c r="B25" s="18" t="e">
        <v>#VALUE!</v>
      </c>
      <c r="C25" s="7">
        <v>20</v>
      </c>
      <c r="D25" s="219" t="e">
        <v>#VALUE!</v>
      </c>
      <c r="E25" s="222">
        <v>20</v>
      </c>
      <c r="F25" s="223" t="str">
        <f>IFERROR(VLOOKUP(IF('７　経費請求書'!$P$1="岡山県",D25,B25),選挙人情報!A:T,13,FALSE),"")</f>
        <v/>
      </c>
      <c r="G25" s="291" t="str">
        <f>IFERROR(VLOOKUP(IF('７　経費請求書'!$P$1="岡山県",D25,B25),選挙人情報!A:T,19,FALSE),"")</f>
        <v/>
      </c>
      <c r="H25" s="275" t="str">
        <f>IFERROR(VLOOKUP(IF('７　経費請求書'!$P$1="岡山県",D25,B25),選挙人情報!A:T,4,FALSE),"")</f>
        <v/>
      </c>
      <c r="I25" s="292"/>
    </row>
    <row r="26" spans="1:9" ht="37.5" customHeight="1">
      <c r="A26" s="7">
        <v>21</v>
      </c>
      <c r="B26" s="18" t="e">
        <v>#VALUE!</v>
      </c>
      <c r="C26" s="7">
        <v>21</v>
      </c>
      <c r="D26" s="18" t="e">
        <v>#VALUE!</v>
      </c>
      <c r="E26" s="189">
        <v>21</v>
      </c>
      <c r="F26" s="220" t="str">
        <f>IFERROR(VLOOKUP(IF('７　経費請求書'!$P$1="岡山県",D26,B26),選挙人情報!A:T,13,FALSE),"")</f>
        <v/>
      </c>
      <c r="G26" s="287" t="str">
        <f>IFERROR(VLOOKUP(IF('７　経費請求書'!$P$1="岡山県",D26,B26),選挙人情報!A:T,19,FALSE),"")</f>
        <v/>
      </c>
      <c r="H26" s="279" t="str">
        <f>IFERROR(VLOOKUP(IF('７　経費請求書'!$P$1="岡山県",D26,B26),選挙人情報!A:T,4,FALSE),"")</f>
        <v/>
      </c>
      <c r="I26" s="293"/>
    </row>
    <row r="27" spans="1:9" ht="37.5" customHeight="1">
      <c r="A27" s="7">
        <v>22</v>
      </c>
      <c r="B27" s="18" t="e">
        <v>#VALUE!</v>
      </c>
      <c r="C27" s="7">
        <v>22</v>
      </c>
      <c r="D27" s="18" t="e">
        <v>#VALUE!</v>
      </c>
      <c r="E27" s="35">
        <v>22</v>
      </c>
      <c r="F27" s="86" t="str">
        <f>IFERROR(VLOOKUP(IF('７　経費請求書'!$P$1="岡山県",D27,B27),選挙人情報!A:T,13,FALSE),"")</f>
        <v/>
      </c>
      <c r="G27" s="282" t="str">
        <f>IFERROR(VLOOKUP(IF('７　経費請求書'!$P$1="岡山県",D27,B27),選挙人情報!A:T,19,FALSE),"")</f>
        <v/>
      </c>
      <c r="H27" s="270" t="str">
        <f>IFERROR(VLOOKUP(IF('７　経費請求書'!$P$1="岡山県",D27,B27),選挙人情報!A:T,4,FALSE),"")</f>
        <v/>
      </c>
      <c r="I27" s="294"/>
    </row>
    <row r="28" spans="1:9" ht="37.5" customHeight="1">
      <c r="A28" s="7">
        <v>23</v>
      </c>
      <c r="B28" s="18" t="e">
        <v>#VALUE!</v>
      </c>
      <c r="C28" s="7">
        <v>23</v>
      </c>
      <c r="D28" s="18" t="e">
        <v>#VALUE!</v>
      </c>
      <c r="E28" s="35">
        <v>23</v>
      </c>
      <c r="F28" s="86" t="str">
        <f>IFERROR(VLOOKUP(IF('７　経費請求書'!$P$1="岡山県",D28,B28),選挙人情報!A:T,13,FALSE),"")</f>
        <v/>
      </c>
      <c r="G28" s="282" t="str">
        <f>IFERROR(VLOOKUP(IF('７　経費請求書'!$P$1="岡山県",D28,B28),選挙人情報!A:T,19,FALSE),"")</f>
        <v/>
      </c>
      <c r="H28" s="270" t="str">
        <f>IFERROR(VLOOKUP(IF('７　経費請求書'!$P$1="岡山県",D28,B28),選挙人情報!A:T,4,FALSE),"")</f>
        <v/>
      </c>
      <c r="I28" s="294"/>
    </row>
    <row r="29" spans="1:9" ht="37.5" customHeight="1">
      <c r="A29" s="7">
        <v>24</v>
      </c>
      <c r="B29" s="18" t="e">
        <v>#VALUE!</v>
      </c>
      <c r="C29" s="7">
        <v>24</v>
      </c>
      <c r="D29" s="18" t="e">
        <v>#VALUE!</v>
      </c>
      <c r="E29" s="35">
        <v>24</v>
      </c>
      <c r="F29" s="86" t="str">
        <f>IFERROR(VLOOKUP(IF('７　経費請求書'!$P$1="岡山県",D29,B29),選挙人情報!A:T,13,FALSE),"")</f>
        <v/>
      </c>
      <c r="G29" s="282" t="str">
        <f>IFERROR(VLOOKUP(IF('７　経費請求書'!$P$1="岡山県",D29,B29),選挙人情報!A:T,19,FALSE),"")</f>
        <v/>
      </c>
      <c r="H29" s="270" t="str">
        <f>IFERROR(VLOOKUP(IF('７　経費請求書'!$P$1="岡山県",D29,B29),選挙人情報!A:T,4,FALSE),"")</f>
        <v/>
      </c>
      <c r="I29" s="294"/>
    </row>
    <row r="30" spans="1:9" ht="37.5" customHeight="1" thickBot="1">
      <c r="A30" s="7">
        <v>25</v>
      </c>
      <c r="B30" s="18" t="e">
        <v>#VALUE!</v>
      </c>
      <c r="C30" s="7">
        <v>25</v>
      </c>
      <c r="D30" s="18" t="e">
        <v>#VALUE!</v>
      </c>
      <c r="E30" s="253">
        <v>25</v>
      </c>
      <c r="F30" s="252" t="str">
        <f>IFERROR(VLOOKUP(IF('７　経費請求書'!$P$1="岡山県",D30,B30),選挙人情報!A:T,13,FALSE),"")</f>
        <v/>
      </c>
      <c r="G30" s="284" t="str">
        <f>IFERROR(VLOOKUP(IF('７　経費請求書'!$P$1="岡山県",D30,B30),選挙人情報!A:T,19,FALSE),"")</f>
        <v/>
      </c>
      <c r="H30" s="285" t="str">
        <f>IFERROR(VLOOKUP(IF('７　経費請求書'!$P$1="岡山県",D30,B30),選挙人情報!A:T,4,FALSE),"")</f>
        <v/>
      </c>
      <c r="I30" s="295"/>
    </row>
    <row r="31" spans="1:9" ht="37.5" customHeight="1" thickTop="1">
      <c r="A31" s="7">
        <v>26</v>
      </c>
      <c r="B31" s="18" t="e">
        <v>#VALUE!</v>
      </c>
      <c r="C31" s="7">
        <v>26</v>
      </c>
      <c r="D31" s="18" t="e">
        <v>#VALUE!</v>
      </c>
      <c r="E31" s="189">
        <v>26</v>
      </c>
      <c r="F31" s="220" t="str">
        <f>IFERROR(VLOOKUP(IF('７　経費請求書'!$P$1="岡山県",D31,B31),選挙人情報!A:T,13,FALSE),"")</f>
        <v/>
      </c>
      <c r="G31" s="287" t="str">
        <f>IFERROR(VLOOKUP(IF('７　経費請求書'!$P$1="岡山県",D31,B31),選挙人情報!A:T,19,FALSE),"")</f>
        <v/>
      </c>
      <c r="H31" s="279" t="str">
        <f>IFERROR(VLOOKUP(IF('７　経費請求書'!$P$1="岡山県",D31,B31),選挙人情報!A:T,4,FALSE),"")</f>
        <v/>
      </c>
      <c r="I31" s="293"/>
    </row>
    <row r="32" spans="1:9" ht="37.5" customHeight="1">
      <c r="A32" s="7">
        <v>27</v>
      </c>
      <c r="B32" s="18" t="e">
        <v>#VALUE!</v>
      </c>
      <c r="C32" s="7">
        <v>27</v>
      </c>
      <c r="D32" s="18" t="e">
        <v>#VALUE!</v>
      </c>
      <c r="E32" s="35">
        <v>27</v>
      </c>
      <c r="F32" s="86" t="str">
        <f>IFERROR(VLOOKUP(IF('７　経費請求書'!$P$1="岡山県",D32,B32),選挙人情報!A:T,13,FALSE),"")</f>
        <v/>
      </c>
      <c r="G32" s="282" t="str">
        <f>IFERROR(VLOOKUP(IF('７　経費請求書'!$P$1="岡山県",D32,B32),選挙人情報!A:T,19,FALSE),"")</f>
        <v/>
      </c>
      <c r="H32" s="270" t="str">
        <f>IFERROR(VLOOKUP(IF('７　経費請求書'!$P$1="岡山県",D32,B32),選挙人情報!A:T,4,FALSE),"")</f>
        <v/>
      </c>
      <c r="I32" s="294"/>
    </row>
    <row r="33" spans="1:9" ht="37.5" customHeight="1">
      <c r="A33" s="7">
        <v>28</v>
      </c>
      <c r="B33" s="18" t="e">
        <v>#VALUE!</v>
      </c>
      <c r="C33" s="7">
        <v>28</v>
      </c>
      <c r="D33" s="18" t="e">
        <v>#VALUE!</v>
      </c>
      <c r="E33" s="35">
        <v>28</v>
      </c>
      <c r="F33" s="86" t="str">
        <f>IFERROR(VLOOKUP(IF('７　経費請求書'!$P$1="岡山県",D33,B33),選挙人情報!A:T,13,FALSE),"")</f>
        <v/>
      </c>
      <c r="G33" s="282" t="str">
        <f>IFERROR(VLOOKUP(IF('７　経費請求書'!$P$1="岡山県",D33,B33),選挙人情報!A:T,19,FALSE),"")</f>
        <v/>
      </c>
      <c r="H33" s="270" t="str">
        <f>IFERROR(VLOOKUP(IF('７　経費請求書'!$P$1="岡山県",D33,B33),選挙人情報!A:T,4,FALSE),"")</f>
        <v/>
      </c>
      <c r="I33" s="294"/>
    </row>
    <row r="34" spans="1:9" ht="37.5" customHeight="1">
      <c r="A34" s="7">
        <v>29</v>
      </c>
      <c r="B34" s="18" t="e">
        <v>#VALUE!</v>
      </c>
      <c r="C34" s="7">
        <v>29</v>
      </c>
      <c r="D34" s="18" t="e">
        <v>#VALUE!</v>
      </c>
      <c r="E34" s="35">
        <v>29</v>
      </c>
      <c r="F34" s="86" t="str">
        <f>IFERROR(VLOOKUP(IF('７　経費請求書'!$P$1="岡山県",D34,B34),選挙人情報!A:T,13,FALSE),"")</f>
        <v/>
      </c>
      <c r="G34" s="282" t="str">
        <f>IFERROR(VLOOKUP(IF('７　経費請求書'!$P$1="岡山県",D34,B34),選挙人情報!A:T,19,FALSE),"")</f>
        <v/>
      </c>
      <c r="H34" s="270" t="str">
        <f>IFERROR(VLOOKUP(IF('７　経費請求書'!$P$1="岡山県",D34,B34),選挙人情報!A:T,4,FALSE),"")</f>
        <v/>
      </c>
      <c r="I34" s="294"/>
    </row>
    <row r="35" spans="1:9" ht="37.5" customHeight="1" thickBot="1">
      <c r="A35" s="7">
        <v>30</v>
      </c>
      <c r="B35" s="18" t="e">
        <v>#VALUE!</v>
      </c>
      <c r="C35" s="7">
        <v>30</v>
      </c>
      <c r="D35" s="18" t="e">
        <v>#VALUE!</v>
      </c>
      <c r="E35" s="253">
        <v>30</v>
      </c>
      <c r="F35" s="252" t="str">
        <f>IFERROR(VLOOKUP(IF('７　経費請求書'!$P$1="岡山県",D35,B35),選挙人情報!A:T,13,FALSE),"")</f>
        <v/>
      </c>
      <c r="G35" s="284" t="str">
        <f>IFERROR(VLOOKUP(IF('７　経費請求書'!$P$1="岡山県",D35,B35),選挙人情報!A:T,19,FALSE),"")</f>
        <v/>
      </c>
      <c r="H35" s="285" t="str">
        <f>IFERROR(VLOOKUP(IF('７　経費請求書'!$P$1="岡山県",D35,B35),選挙人情報!A:T,4,FALSE),"")</f>
        <v/>
      </c>
      <c r="I35" s="295"/>
    </row>
    <row r="36" spans="1:9" ht="37.5" customHeight="1" thickTop="1">
      <c r="A36" s="7">
        <v>31</v>
      </c>
      <c r="B36" s="18" t="e">
        <v>#VALUE!</v>
      </c>
      <c r="C36" s="7">
        <v>31</v>
      </c>
      <c r="D36" s="18" t="e">
        <v>#VALUE!</v>
      </c>
      <c r="E36" s="189">
        <v>31</v>
      </c>
      <c r="F36" s="220" t="str">
        <f>IFERROR(VLOOKUP(IF('７　経費請求書'!$P$1="岡山県",D36,B36),選挙人情報!A:T,13,FALSE),"")</f>
        <v/>
      </c>
      <c r="G36" s="287" t="str">
        <f>IFERROR(VLOOKUP(IF('７　経費請求書'!$P$1="岡山県",D36,B36),選挙人情報!A:T,19,FALSE),"")</f>
        <v/>
      </c>
      <c r="H36" s="279" t="str">
        <f>IFERROR(VLOOKUP(IF('７　経費請求書'!$P$1="岡山県",D36,B36),選挙人情報!A:T,4,FALSE),"")</f>
        <v/>
      </c>
      <c r="I36" s="293"/>
    </row>
    <row r="37" spans="1:9" ht="37.5" customHeight="1">
      <c r="A37" s="7">
        <v>32</v>
      </c>
      <c r="B37" s="18" t="e">
        <v>#VALUE!</v>
      </c>
      <c r="C37" s="7">
        <v>32</v>
      </c>
      <c r="D37" s="18" t="e">
        <v>#VALUE!</v>
      </c>
      <c r="E37" s="35">
        <v>32</v>
      </c>
      <c r="F37" s="86" t="str">
        <f>IFERROR(VLOOKUP(IF('７　経費請求書'!$P$1="岡山県",D37,B37),選挙人情報!A:T,13,FALSE),"")</f>
        <v/>
      </c>
      <c r="G37" s="282" t="str">
        <f>IFERROR(VLOOKUP(IF('７　経費請求書'!$P$1="岡山県",D37,B37),選挙人情報!A:T,19,FALSE),"")</f>
        <v/>
      </c>
      <c r="H37" s="270" t="str">
        <f>IFERROR(VLOOKUP(IF('７　経費請求書'!$P$1="岡山県",D37,B37),選挙人情報!A:T,4,FALSE),"")</f>
        <v/>
      </c>
      <c r="I37" s="294"/>
    </row>
    <row r="38" spans="1:9" ht="37.5" customHeight="1">
      <c r="A38" s="7">
        <v>33</v>
      </c>
      <c r="B38" s="18" t="e">
        <v>#VALUE!</v>
      </c>
      <c r="C38" s="7">
        <v>33</v>
      </c>
      <c r="D38" s="18" t="e">
        <v>#VALUE!</v>
      </c>
      <c r="E38" s="35">
        <v>33</v>
      </c>
      <c r="F38" s="86" t="str">
        <f>IFERROR(VLOOKUP(IF('７　経費請求書'!$P$1="岡山県",D38,B38),選挙人情報!A:T,13,FALSE),"")</f>
        <v/>
      </c>
      <c r="G38" s="282" t="str">
        <f>IFERROR(VLOOKUP(IF('７　経費請求書'!$P$1="岡山県",D38,B38),選挙人情報!A:T,19,FALSE),"")</f>
        <v/>
      </c>
      <c r="H38" s="270" t="str">
        <f>IFERROR(VLOOKUP(IF('７　経費請求書'!$P$1="岡山県",D38,B38),選挙人情報!A:T,4,FALSE),"")</f>
        <v/>
      </c>
      <c r="I38" s="294"/>
    </row>
    <row r="39" spans="1:9" ht="37.5" customHeight="1">
      <c r="A39" s="7">
        <v>34</v>
      </c>
      <c r="B39" s="18" t="e">
        <v>#VALUE!</v>
      </c>
      <c r="C39" s="7">
        <v>34</v>
      </c>
      <c r="D39" s="18" t="e">
        <v>#VALUE!</v>
      </c>
      <c r="E39" s="35">
        <v>34</v>
      </c>
      <c r="F39" s="86" t="str">
        <f>IFERROR(VLOOKUP(IF('７　経費請求書'!$P$1="岡山県",D39,B39),選挙人情報!A:T,13,FALSE),"")</f>
        <v/>
      </c>
      <c r="G39" s="282" t="str">
        <f>IFERROR(VLOOKUP(IF('７　経費請求書'!$P$1="岡山県",D39,B39),選挙人情報!A:T,19,FALSE),"")</f>
        <v/>
      </c>
      <c r="H39" s="270" t="str">
        <f>IFERROR(VLOOKUP(IF('７　経費請求書'!$P$1="岡山県",D39,B39),選挙人情報!A:T,4,FALSE),"")</f>
        <v/>
      </c>
      <c r="I39" s="294"/>
    </row>
    <row r="40" spans="1:9" ht="37.5" customHeight="1" thickBot="1">
      <c r="A40" s="7">
        <v>35</v>
      </c>
      <c r="B40" s="18" t="e">
        <v>#VALUE!</v>
      </c>
      <c r="C40" s="7">
        <v>35</v>
      </c>
      <c r="D40" s="18" t="e">
        <v>#VALUE!</v>
      </c>
      <c r="E40" s="253">
        <v>35</v>
      </c>
      <c r="F40" s="252" t="str">
        <f>IFERROR(VLOOKUP(IF('７　経費請求書'!$P$1="岡山県",D40,B40),選挙人情報!A:T,13,FALSE),"")</f>
        <v/>
      </c>
      <c r="G40" s="284" t="str">
        <f>IFERROR(VLOOKUP(IF('７　経費請求書'!$P$1="岡山県",D40,B40),選挙人情報!A:T,19,FALSE),"")</f>
        <v/>
      </c>
      <c r="H40" s="285" t="str">
        <f>IFERROR(VLOOKUP(IF('７　経費請求書'!$P$1="岡山県",D40,B40),選挙人情報!A:T,4,FALSE),"")</f>
        <v/>
      </c>
      <c r="I40" s="295"/>
    </row>
    <row r="41" spans="1:9" ht="37.5" customHeight="1" thickTop="1">
      <c r="A41" s="7">
        <v>36</v>
      </c>
      <c r="B41" s="18" t="e">
        <v>#VALUE!</v>
      </c>
      <c r="C41" s="7">
        <v>36</v>
      </c>
      <c r="D41" s="18" t="e">
        <v>#VALUE!</v>
      </c>
      <c r="E41" s="189">
        <v>36</v>
      </c>
      <c r="F41" s="220" t="str">
        <f>IFERROR(VLOOKUP(IF('７　経費請求書'!$P$1="岡山県",D41,B41),選挙人情報!A:T,13,FALSE),"")</f>
        <v/>
      </c>
      <c r="G41" s="287" t="str">
        <f>IFERROR(VLOOKUP(IF('７　経費請求書'!$P$1="岡山県",D41,B41),選挙人情報!A:T,19,FALSE),"")</f>
        <v/>
      </c>
      <c r="H41" s="279" t="str">
        <f>IFERROR(VLOOKUP(IF('７　経費請求書'!$P$1="岡山県",D41,B41),選挙人情報!A:T,4,FALSE),"")</f>
        <v/>
      </c>
      <c r="I41" s="293"/>
    </row>
    <row r="42" spans="1:9" ht="37.5" customHeight="1">
      <c r="A42" s="7">
        <v>37</v>
      </c>
      <c r="B42" s="18" t="e">
        <v>#VALUE!</v>
      </c>
      <c r="C42" s="7">
        <v>37</v>
      </c>
      <c r="D42" s="18" t="e">
        <v>#VALUE!</v>
      </c>
      <c r="E42" s="35">
        <v>37</v>
      </c>
      <c r="F42" s="86" t="str">
        <f>IFERROR(VLOOKUP(IF('７　経費請求書'!$P$1="岡山県",D42,B42),選挙人情報!A:T,13,FALSE),"")</f>
        <v/>
      </c>
      <c r="G42" s="282" t="str">
        <f>IFERROR(VLOOKUP(IF('７　経費請求書'!$P$1="岡山県",D42,B42),選挙人情報!A:T,19,FALSE),"")</f>
        <v/>
      </c>
      <c r="H42" s="270" t="str">
        <f>IFERROR(VLOOKUP(IF('７　経費請求書'!$P$1="岡山県",D42,B42),選挙人情報!A:T,4,FALSE),"")</f>
        <v/>
      </c>
      <c r="I42" s="294"/>
    </row>
    <row r="43" spans="1:9" ht="37.5" customHeight="1">
      <c r="A43" s="7">
        <v>38</v>
      </c>
      <c r="B43" s="18" t="e">
        <v>#VALUE!</v>
      </c>
      <c r="C43" s="7">
        <v>38</v>
      </c>
      <c r="D43" s="18" t="e">
        <v>#VALUE!</v>
      </c>
      <c r="E43" s="35">
        <v>38</v>
      </c>
      <c r="F43" s="86" t="str">
        <f>IFERROR(VLOOKUP(IF('７　経費請求書'!$P$1="岡山県",D43,B43),選挙人情報!A:T,13,FALSE),"")</f>
        <v/>
      </c>
      <c r="G43" s="282" t="str">
        <f>IFERROR(VLOOKUP(IF('７　経費請求書'!$P$1="岡山県",D43,B43),選挙人情報!A:T,19,FALSE),"")</f>
        <v/>
      </c>
      <c r="H43" s="270" t="str">
        <f>IFERROR(VLOOKUP(IF('７　経費請求書'!$P$1="岡山県",D43,B43),選挙人情報!A:T,4,FALSE),"")</f>
        <v/>
      </c>
      <c r="I43" s="294"/>
    </row>
    <row r="44" spans="1:9" ht="37.5" customHeight="1">
      <c r="A44" s="7">
        <v>39</v>
      </c>
      <c r="B44" s="18" t="e">
        <v>#VALUE!</v>
      </c>
      <c r="C44" s="7">
        <v>39</v>
      </c>
      <c r="D44" s="18" t="e">
        <v>#VALUE!</v>
      </c>
      <c r="E44" s="35">
        <v>39</v>
      </c>
      <c r="F44" s="86" t="str">
        <f>IFERROR(VLOOKUP(IF('７　経費請求書'!$P$1="岡山県",D44,B44),選挙人情報!A:T,13,FALSE),"")</f>
        <v/>
      </c>
      <c r="G44" s="282" t="str">
        <f>IFERROR(VLOOKUP(IF('７　経費請求書'!$P$1="岡山県",D44,B44),選挙人情報!A:T,19,FALSE),"")</f>
        <v/>
      </c>
      <c r="H44" s="270" t="str">
        <f>IFERROR(VLOOKUP(IF('７　経費請求書'!$P$1="岡山県",D44,B44),選挙人情報!A:T,4,FALSE),"")</f>
        <v/>
      </c>
      <c r="I44" s="294"/>
    </row>
    <row r="45" spans="1:9" ht="37.5" customHeight="1" thickBot="1">
      <c r="A45" s="7">
        <v>40</v>
      </c>
      <c r="B45" s="18" t="e">
        <v>#VALUE!</v>
      </c>
      <c r="C45" s="7">
        <v>40</v>
      </c>
      <c r="D45" s="18" t="e">
        <v>#VALUE!</v>
      </c>
      <c r="E45" s="234">
        <v>40</v>
      </c>
      <c r="F45" s="223" t="str">
        <f>IFERROR(VLOOKUP(IF('７　経費請求書'!$P$1="岡山県",D45,B45),選挙人情報!A:T,13,FALSE),"")</f>
        <v/>
      </c>
      <c r="G45" s="291" t="str">
        <f>IFERROR(VLOOKUP(IF('７　経費請求書'!$P$1="岡山県",D45,B45),選挙人情報!A:T,19,FALSE),"")</f>
        <v/>
      </c>
      <c r="H45" s="275" t="str">
        <f>IFERROR(VLOOKUP(IF('７　経費請求書'!$P$1="岡山県",D45,B45),選挙人情報!A:T,4,FALSE),"")</f>
        <v/>
      </c>
      <c r="I45" s="296"/>
    </row>
    <row r="46" spans="1:9" ht="37.5" customHeight="1">
      <c r="A46" s="7">
        <v>41</v>
      </c>
      <c r="B46" s="18" t="e">
        <v>#VALUE!</v>
      </c>
      <c r="C46" s="7">
        <v>41</v>
      </c>
      <c r="D46" s="18" t="e">
        <v>#VALUE!</v>
      </c>
      <c r="E46" s="189">
        <v>41</v>
      </c>
      <c r="F46" s="220" t="str">
        <f>IFERROR(VLOOKUP(IF('７　経費請求書'!$P$1="岡山県",D46,B46),選挙人情報!A:T,13,FALSE),"")</f>
        <v/>
      </c>
      <c r="G46" s="287" t="str">
        <f>IFERROR(VLOOKUP(IF('７　経費請求書'!$P$1="岡山県",D46,B46),選挙人情報!A:T,19,FALSE),"")</f>
        <v/>
      </c>
      <c r="H46" s="279" t="str">
        <f>IFERROR(VLOOKUP(IF('７　経費請求書'!$P$1="岡山県",D46,B46),選挙人情報!A:T,4,FALSE),"")</f>
        <v/>
      </c>
      <c r="I46" s="293"/>
    </row>
    <row r="47" spans="1:9" ht="37.5" customHeight="1">
      <c r="A47" s="7">
        <v>42</v>
      </c>
      <c r="B47" s="18" t="e">
        <v>#VALUE!</v>
      </c>
      <c r="C47" s="7">
        <v>42</v>
      </c>
      <c r="D47" s="18" t="e">
        <v>#VALUE!</v>
      </c>
      <c r="E47" s="35">
        <v>42</v>
      </c>
      <c r="F47" s="86" t="str">
        <f>IFERROR(VLOOKUP(IF('７　経費請求書'!$P$1="岡山県",D47,B47),選挙人情報!A:T,13,FALSE),"")</f>
        <v/>
      </c>
      <c r="G47" s="282" t="str">
        <f>IFERROR(VLOOKUP(IF('７　経費請求書'!$P$1="岡山県",D47,B47),選挙人情報!A:T,19,FALSE),"")</f>
        <v/>
      </c>
      <c r="H47" s="270" t="str">
        <f>IFERROR(VLOOKUP(IF('７　経費請求書'!$P$1="岡山県",D47,B47),選挙人情報!A:T,4,FALSE),"")</f>
        <v/>
      </c>
      <c r="I47" s="294"/>
    </row>
    <row r="48" spans="1:9" ht="37.5" customHeight="1">
      <c r="A48" s="7">
        <v>43</v>
      </c>
      <c r="B48" s="18" t="e">
        <v>#VALUE!</v>
      </c>
      <c r="C48" s="7">
        <v>43</v>
      </c>
      <c r="D48" s="18" t="e">
        <v>#VALUE!</v>
      </c>
      <c r="E48" s="35">
        <v>43</v>
      </c>
      <c r="F48" s="86" t="str">
        <f>IFERROR(VLOOKUP(IF('７　経費請求書'!$P$1="岡山県",D48,B48),選挙人情報!A:T,13,FALSE),"")</f>
        <v/>
      </c>
      <c r="G48" s="282" t="str">
        <f>IFERROR(VLOOKUP(IF('７　経費請求書'!$P$1="岡山県",D48,B48),選挙人情報!A:T,19,FALSE),"")</f>
        <v/>
      </c>
      <c r="H48" s="270" t="str">
        <f>IFERROR(VLOOKUP(IF('７　経費請求書'!$P$1="岡山県",D48,B48),選挙人情報!A:T,4,FALSE),"")</f>
        <v/>
      </c>
      <c r="I48" s="294"/>
    </row>
    <row r="49" spans="1:9" ht="37.5" customHeight="1">
      <c r="A49" s="7">
        <v>44</v>
      </c>
      <c r="B49" s="18" t="e">
        <v>#VALUE!</v>
      </c>
      <c r="C49" s="7">
        <v>44</v>
      </c>
      <c r="D49" s="18" t="e">
        <v>#VALUE!</v>
      </c>
      <c r="E49" s="35">
        <v>44</v>
      </c>
      <c r="F49" s="86" t="str">
        <f>IFERROR(VLOOKUP(IF('７　経費請求書'!$P$1="岡山県",D49,B49),選挙人情報!A:T,13,FALSE),"")</f>
        <v/>
      </c>
      <c r="G49" s="282" t="str">
        <f>IFERROR(VLOOKUP(IF('７　経費請求書'!$P$1="岡山県",D49,B49),選挙人情報!A:T,19,FALSE),"")</f>
        <v/>
      </c>
      <c r="H49" s="270" t="str">
        <f>IFERROR(VLOOKUP(IF('７　経費請求書'!$P$1="岡山県",D49,B49),選挙人情報!A:T,4,FALSE),"")</f>
        <v/>
      </c>
      <c r="I49" s="294"/>
    </row>
    <row r="50" spans="1:9" ht="37.5" customHeight="1" thickBot="1">
      <c r="A50" s="7">
        <v>45</v>
      </c>
      <c r="B50" s="18" t="e">
        <v>#VALUE!</v>
      </c>
      <c r="C50" s="7">
        <v>45</v>
      </c>
      <c r="D50" s="18" t="e">
        <v>#VALUE!</v>
      </c>
      <c r="E50" s="253">
        <v>45</v>
      </c>
      <c r="F50" s="252" t="str">
        <f>IFERROR(VLOOKUP(IF('７　経費請求書'!$P$1="岡山県",D50,B50),選挙人情報!A:T,13,FALSE),"")</f>
        <v/>
      </c>
      <c r="G50" s="284" t="str">
        <f>IFERROR(VLOOKUP(IF('７　経費請求書'!$P$1="岡山県",D50,B50),選挙人情報!A:T,19,FALSE),"")</f>
        <v/>
      </c>
      <c r="H50" s="285" t="str">
        <f>IFERROR(VLOOKUP(IF('７　経費請求書'!$P$1="岡山県",D50,B50),選挙人情報!A:T,4,FALSE),"")</f>
        <v/>
      </c>
      <c r="I50" s="295"/>
    </row>
    <row r="51" spans="1:9" ht="37.5" customHeight="1" thickTop="1">
      <c r="A51" s="7">
        <v>46</v>
      </c>
      <c r="B51" s="18" t="e">
        <v>#VALUE!</v>
      </c>
      <c r="C51" s="7">
        <v>46</v>
      </c>
      <c r="D51" s="18" t="e">
        <v>#VALUE!</v>
      </c>
      <c r="E51" s="189">
        <v>46</v>
      </c>
      <c r="F51" s="220" t="str">
        <f>IFERROR(VLOOKUP(IF('７　経費請求書'!$P$1="岡山県",D51,B51),選挙人情報!A:T,13,FALSE),"")</f>
        <v/>
      </c>
      <c r="G51" s="287" t="str">
        <f>IFERROR(VLOOKUP(IF('７　経費請求書'!$P$1="岡山県",D51,B51),選挙人情報!A:T,19,FALSE),"")</f>
        <v/>
      </c>
      <c r="H51" s="279" t="str">
        <f>IFERROR(VLOOKUP(IF('７　経費請求書'!$P$1="岡山県",D51,B51),選挙人情報!A:T,4,FALSE),"")</f>
        <v/>
      </c>
      <c r="I51" s="293"/>
    </row>
    <row r="52" spans="1:9" ht="37.5" customHeight="1">
      <c r="A52" s="7">
        <v>47</v>
      </c>
      <c r="B52" s="18" t="e">
        <v>#VALUE!</v>
      </c>
      <c r="C52" s="7">
        <v>47</v>
      </c>
      <c r="D52" s="18" t="e">
        <v>#VALUE!</v>
      </c>
      <c r="E52" s="35">
        <v>47</v>
      </c>
      <c r="F52" s="86" t="str">
        <f>IFERROR(VLOOKUP(IF('７　経費請求書'!$P$1="岡山県",D52,B52),選挙人情報!A:T,13,FALSE),"")</f>
        <v/>
      </c>
      <c r="G52" s="282" t="str">
        <f>IFERROR(VLOOKUP(IF('７　経費請求書'!$P$1="岡山県",D52,B52),選挙人情報!A:T,19,FALSE),"")</f>
        <v/>
      </c>
      <c r="H52" s="270" t="str">
        <f>IFERROR(VLOOKUP(IF('７　経費請求書'!$P$1="岡山県",D52,B52),選挙人情報!A:T,4,FALSE),"")</f>
        <v/>
      </c>
      <c r="I52" s="294"/>
    </row>
    <row r="53" spans="1:9" ht="37.5" customHeight="1">
      <c r="A53" s="7">
        <v>48</v>
      </c>
      <c r="B53" s="18" t="e">
        <v>#VALUE!</v>
      </c>
      <c r="C53" s="7">
        <v>48</v>
      </c>
      <c r="D53" s="18" t="e">
        <v>#VALUE!</v>
      </c>
      <c r="E53" s="35">
        <v>48</v>
      </c>
      <c r="F53" s="86" t="str">
        <f>IFERROR(VLOOKUP(IF('７　経費請求書'!$P$1="岡山県",D53,B53),選挙人情報!A:T,13,FALSE),"")</f>
        <v/>
      </c>
      <c r="G53" s="282" t="str">
        <f>IFERROR(VLOOKUP(IF('７　経費請求書'!$P$1="岡山県",D53,B53),選挙人情報!A:T,19,FALSE),"")</f>
        <v/>
      </c>
      <c r="H53" s="270" t="str">
        <f>IFERROR(VLOOKUP(IF('７　経費請求書'!$P$1="岡山県",D53,B53),選挙人情報!A:T,4,FALSE),"")</f>
        <v/>
      </c>
      <c r="I53" s="294"/>
    </row>
    <row r="54" spans="1:9" ht="37.5" customHeight="1">
      <c r="A54" s="7">
        <v>49</v>
      </c>
      <c r="B54" s="18" t="e">
        <v>#VALUE!</v>
      </c>
      <c r="C54" s="7">
        <v>49</v>
      </c>
      <c r="D54" s="18" t="e">
        <v>#VALUE!</v>
      </c>
      <c r="E54" s="35">
        <v>49</v>
      </c>
      <c r="F54" s="86" t="str">
        <f>IFERROR(VLOOKUP(IF('７　経費請求書'!$P$1="岡山県",D54,B54),選挙人情報!A:T,13,FALSE),"")</f>
        <v/>
      </c>
      <c r="G54" s="282" t="str">
        <f>IFERROR(VLOOKUP(IF('７　経費請求書'!$P$1="岡山県",D54,B54),選挙人情報!A:T,19,FALSE),"")</f>
        <v/>
      </c>
      <c r="H54" s="270" t="str">
        <f>IFERROR(VLOOKUP(IF('７　経費請求書'!$P$1="岡山県",D54,B54),選挙人情報!A:T,4,FALSE),"")</f>
        <v/>
      </c>
      <c r="I54" s="294"/>
    </row>
    <row r="55" spans="1:9" ht="37.5" customHeight="1" thickBot="1">
      <c r="A55" s="7">
        <v>50</v>
      </c>
      <c r="B55" s="18" t="e">
        <v>#VALUE!</v>
      </c>
      <c r="C55" s="7">
        <v>50</v>
      </c>
      <c r="D55" s="18" t="e">
        <v>#VALUE!</v>
      </c>
      <c r="E55" s="253">
        <v>50</v>
      </c>
      <c r="F55" s="252" t="str">
        <f>IFERROR(VLOOKUP(IF('７　経費請求書'!$P$1="岡山県",D55,B55),選挙人情報!A:T,13,FALSE),"")</f>
        <v/>
      </c>
      <c r="G55" s="284" t="str">
        <f>IFERROR(VLOOKUP(IF('７　経費請求書'!$P$1="岡山県",D55,B55),選挙人情報!A:T,19,FALSE),"")</f>
        <v/>
      </c>
      <c r="H55" s="285" t="str">
        <f>IFERROR(VLOOKUP(IF('７　経費請求書'!$P$1="岡山県",D55,B55),選挙人情報!A:T,4,FALSE),"")</f>
        <v/>
      </c>
      <c r="I55" s="295"/>
    </row>
    <row r="56" spans="1:9" ht="37.5" customHeight="1" thickTop="1">
      <c r="A56" s="7">
        <v>51</v>
      </c>
      <c r="B56" s="18" t="e">
        <v>#VALUE!</v>
      </c>
      <c r="C56" s="7">
        <v>51</v>
      </c>
      <c r="D56" s="18" t="e">
        <v>#VALUE!</v>
      </c>
      <c r="E56" s="189">
        <v>51</v>
      </c>
      <c r="F56" s="220" t="str">
        <f>IFERROR(VLOOKUP(IF('７　経費請求書'!$P$1="岡山県",D56,B56),選挙人情報!A:T,13,FALSE),"")</f>
        <v/>
      </c>
      <c r="G56" s="287" t="str">
        <f>IFERROR(VLOOKUP(IF('７　経費請求書'!$P$1="岡山県",D56,B56),選挙人情報!A:T,19,FALSE),"")</f>
        <v/>
      </c>
      <c r="H56" s="279" t="str">
        <f>IFERROR(VLOOKUP(IF('７　経費請求書'!$P$1="岡山県",D56,B56),選挙人情報!A:T,4,FALSE),"")</f>
        <v/>
      </c>
      <c r="I56" s="293"/>
    </row>
    <row r="57" spans="1:9" ht="37.5" customHeight="1">
      <c r="A57" s="7">
        <v>52</v>
      </c>
      <c r="B57" s="18" t="e">
        <v>#VALUE!</v>
      </c>
      <c r="C57" s="7">
        <v>52</v>
      </c>
      <c r="D57" s="18" t="e">
        <v>#VALUE!</v>
      </c>
      <c r="E57" s="35">
        <v>52</v>
      </c>
      <c r="F57" s="86" t="str">
        <f>IFERROR(VLOOKUP(IF('７　経費請求書'!$P$1="岡山県",D57,B57),選挙人情報!A:T,13,FALSE),"")</f>
        <v/>
      </c>
      <c r="G57" s="282" t="str">
        <f>IFERROR(VLOOKUP(IF('７　経費請求書'!$P$1="岡山県",D57,B57),選挙人情報!A:T,19,FALSE),"")</f>
        <v/>
      </c>
      <c r="H57" s="270" t="str">
        <f>IFERROR(VLOOKUP(IF('７　経費請求書'!$P$1="岡山県",D57,B57),選挙人情報!A:T,4,FALSE),"")</f>
        <v/>
      </c>
      <c r="I57" s="294"/>
    </row>
    <row r="58" spans="1:9" ht="37.5" customHeight="1">
      <c r="A58" s="7">
        <v>53</v>
      </c>
      <c r="B58" s="18" t="e">
        <v>#VALUE!</v>
      </c>
      <c r="C58" s="7">
        <v>53</v>
      </c>
      <c r="D58" s="18" t="e">
        <v>#VALUE!</v>
      </c>
      <c r="E58" s="35">
        <v>53</v>
      </c>
      <c r="F58" s="86" t="str">
        <f>IFERROR(VLOOKUP(IF('７　経費請求書'!$P$1="岡山県",D58,B58),選挙人情報!A:T,13,FALSE),"")</f>
        <v/>
      </c>
      <c r="G58" s="282" t="str">
        <f>IFERROR(VLOOKUP(IF('７　経費請求書'!$P$1="岡山県",D58,B58),選挙人情報!A:T,19,FALSE),"")</f>
        <v/>
      </c>
      <c r="H58" s="270" t="str">
        <f>IFERROR(VLOOKUP(IF('７　経費請求書'!$P$1="岡山県",D58,B58),選挙人情報!A:T,4,FALSE),"")</f>
        <v/>
      </c>
      <c r="I58" s="294"/>
    </row>
    <row r="59" spans="1:9" ht="37.5" customHeight="1">
      <c r="A59" s="7">
        <v>54</v>
      </c>
      <c r="B59" s="18" t="e">
        <v>#VALUE!</v>
      </c>
      <c r="C59" s="7">
        <v>54</v>
      </c>
      <c r="D59" s="18" t="e">
        <v>#VALUE!</v>
      </c>
      <c r="E59" s="35">
        <v>54</v>
      </c>
      <c r="F59" s="86" t="str">
        <f>IFERROR(VLOOKUP(IF('７　経費請求書'!$P$1="岡山県",D59,B59),選挙人情報!A:T,13,FALSE),"")</f>
        <v/>
      </c>
      <c r="G59" s="282" t="str">
        <f>IFERROR(VLOOKUP(IF('７　経費請求書'!$P$1="岡山県",D59,B59),選挙人情報!A:T,19,FALSE),"")</f>
        <v/>
      </c>
      <c r="H59" s="270" t="str">
        <f>IFERROR(VLOOKUP(IF('７　経費請求書'!$P$1="岡山県",D59,B59),選挙人情報!A:T,4,FALSE),"")</f>
        <v/>
      </c>
      <c r="I59" s="294"/>
    </row>
    <row r="60" spans="1:9" ht="37.5" customHeight="1" thickBot="1">
      <c r="A60" s="7">
        <v>55</v>
      </c>
      <c r="B60" s="18" t="e">
        <v>#VALUE!</v>
      </c>
      <c r="C60" s="7">
        <v>55</v>
      </c>
      <c r="D60" s="18" t="e">
        <v>#VALUE!</v>
      </c>
      <c r="E60" s="253">
        <v>55</v>
      </c>
      <c r="F60" s="252" t="str">
        <f>IFERROR(VLOOKUP(IF('７　経費請求書'!$P$1="岡山県",D60,B60),選挙人情報!A:T,13,FALSE),"")</f>
        <v/>
      </c>
      <c r="G60" s="284" t="str">
        <f>IFERROR(VLOOKUP(IF('７　経費請求書'!$P$1="岡山県",D60,B60),選挙人情報!A:T,19,FALSE),"")</f>
        <v/>
      </c>
      <c r="H60" s="285" t="str">
        <f>IFERROR(VLOOKUP(IF('７　経費請求書'!$P$1="岡山県",D60,B60),選挙人情報!A:T,4,FALSE),"")</f>
        <v/>
      </c>
      <c r="I60" s="295"/>
    </row>
    <row r="61" spans="1:9" ht="37.5" customHeight="1" thickTop="1">
      <c r="A61" s="7">
        <v>56</v>
      </c>
      <c r="B61" s="18" t="e">
        <v>#VALUE!</v>
      </c>
      <c r="C61" s="7">
        <v>56</v>
      </c>
      <c r="D61" s="18" t="e">
        <v>#VALUE!</v>
      </c>
      <c r="E61" s="189">
        <v>56</v>
      </c>
      <c r="F61" s="220" t="str">
        <f>IFERROR(VLOOKUP(IF('７　経費請求書'!$P$1="岡山県",D61,B61),選挙人情報!A:T,13,FALSE),"")</f>
        <v/>
      </c>
      <c r="G61" s="287" t="str">
        <f>IFERROR(VLOOKUP(IF('７　経費請求書'!$P$1="岡山県",D61,B61),選挙人情報!A:T,19,FALSE),"")</f>
        <v/>
      </c>
      <c r="H61" s="279" t="str">
        <f>IFERROR(VLOOKUP(IF('７　経費請求書'!$P$1="岡山県",D61,B61),選挙人情報!A:T,4,FALSE),"")</f>
        <v/>
      </c>
      <c r="I61" s="293"/>
    </row>
    <row r="62" spans="1:9" ht="37.5" customHeight="1">
      <c r="A62" s="7">
        <v>57</v>
      </c>
      <c r="B62" s="18" t="e">
        <v>#VALUE!</v>
      </c>
      <c r="C62" s="7">
        <v>57</v>
      </c>
      <c r="D62" s="18" t="e">
        <v>#VALUE!</v>
      </c>
      <c r="E62" s="35">
        <v>57</v>
      </c>
      <c r="F62" s="86" t="str">
        <f>IFERROR(VLOOKUP(IF('７　経費請求書'!$P$1="岡山県",D62,B62),選挙人情報!A:T,13,FALSE),"")</f>
        <v/>
      </c>
      <c r="G62" s="282" t="str">
        <f>IFERROR(VLOOKUP(IF('７　経費請求書'!$P$1="岡山県",D62,B62),選挙人情報!A:T,19,FALSE),"")</f>
        <v/>
      </c>
      <c r="H62" s="270" t="str">
        <f>IFERROR(VLOOKUP(IF('７　経費請求書'!$P$1="岡山県",D62,B62),選挙人情報!A:T,4,FALSE),"")</f>
        <v/>
      </c>
      <c r="I62" s="294"/>
    </row>
    <row r="63" spans="1:9" ht="37.5" customHeight="1">
      <c r="A63" s="7">
        <v>58</v>
      </c>
      <c r="B63" s="18" t="e">
        <v>#VALUE!</v>
      </c>
      <c r="C63" s="7">
        <v>58</v>
      </c>
      <c r="D63" s="18" t="e">
        <v>#VALUE!</v>
      </c>
      <c r="E63" s="35">
        <v>58</v>
      </c>
      <c r="F63" s="86" t="str">
        <f>IFERROR(VLOOKUP(IF('７　経費請求書'!$P$1="岡山県",D63,B63),選挙人情報!A:T,13,FALSE),"")</f>
        <v/>
      </c>
      <c r="G63" s="282" t="str">
        <f>IFERROR(VLOOKUP(IF('７　経費請求書'!$P$1="岡山県",D63,B63),選挙人情報!A:T,19,FALSE),"")</f>
        <v/>
      </c>
      <c r="H63" s="270" t="str">
        <f>IFERROR(VLOOKUP(IF('７　経費請求書'!$P$1="岡山県",D63,B63),選挙人情報!A:T,4,FALSE),"")</f>
        <v/>
      </c>
      <c r="I63" s="294"/>
    </row>
    <row r="64" spans="1:9" ht="37.5" customHeight="1">
      <c r="A64" s="7">
        <v>59</v>
      </c>
      <c r="B64" s="18" t="e">
        <v>#VALUE!</v>
      </c>
      <c r="C64" s="7">
        <v>59</v>
      </c>
      <c r="D64" s="18" t="e">
        <v>#VALUE!</v>
      </c>
      <c r="E64" s="35">
        <v>59</v>
      </c>
      <c r="F64" s="86" t="str">
        <f>IFERROR(VLOOKUP(IF('７　経費請求書'!$P$1="岡山県",D64,B64),選挙人情報!A:T,13,FALSE),"")</f>
        <v/>
      </c>
      <c r="G64" s="282" t="str">
        <f>IFERROR(VLOOKUP(IF('７　経費請求書'!$P$1="岡山県",D64,B64),選挙人情報!A:T,19,FALSE),"")</f>
        <v/>
      </c>
      <c r="H64" s="270" t="str">
        <f>IFERROR(VLOOKUP(IF('７　経費請求書'!$P$1="岡山県",D64,B64),選挙人情報!A:T,4,FALSE),"")</f>
        <v/>
      </c>
      <c r="I64" s="294"/>
    </row>
    <row r="65" spans="1:9" ht="37.5" customHeight="1" thickBot="1">
      <c r="A65" s="7">
        <v>60</v>
      </c>
      <c r="B65" s="18" t="e">
        <v>#VALUE!</v>
      </c>
      <c r="C65" s="7">
        <v>60</v>
      </c>
      <c r="D65" s="18" t="e">
        <v>#VALUE!</v>
      </c>
      <c r="E65" s="234">
        <v>60</v>
      </c>
      <c r="F65" s="223" t="str">
        <f>IFERROR(VLOOKUP(IF('７　経費請求書'!$P$1="岡山県",D65,B65),選挙人情報!A:T,13,FALSE),"")</f>
        <v/>
      </c>
      <c r="G65" s="291" t="str">
        <f>IFERROR(VLOOKUP(IF('７　経費請求書'!$P$1="岡山県",D65,B65),選挙人情報!A:T,19,FALSE),"")</f>
        <v/>
      </c>
      <c r="H65" s="275" t="str">
        <f>IFERROR(VLOOKUP(IF('７　経費請求書'!$P$1="岡山県",D65,B65),選挙人情報!A:T,4,FALSE),"")</f>
        <v/>
      </c>
      <c r="I65" s="296"/>
    </row>
    <row r="66" spans="1:9" ht="37.5" customHeight="1">
      <c r="A66" s="7">
        <v>61</v>
      </c>
      <c r="B66" s="18" t="e">
        <v>#VALUE!</v>
      </c>
      <c r="C66" s="7">
        <v>61</v>
      </c>
      <c r="D66" s="18" t="e">
        <v>#VALUE!</v>
      </c>
      <c r="E66" s="189">
        <v>61</v>
      </c>
      <c r="F66" s="220" t="str">
        <f>IFERROR(VLOOKUP(IF('７　経費請求書'!$P$1="岡山県",D66,B66),選挙人情報!A:T,13,FALSE),"")</f>
        <v/>
      </c>
      <c r="G66" s="287" t="str">
        <f>IFERROR(VLOOKUP(IF('７　経費請求書'!$P$1="岡山県",D66,B66),選挙人情報!A:T,19,FALSE),"")</f>
        <v/>
      </c>
      <c r="H66" s="279" t="str">
        <f>IFERROR(VLOOKUP(IF('７　経費請求書'!$P$1="岡山県",D66,B66),選挙人情報!A:T,4,FALSE),"")</f>
        <v/>
      </c>
      <c r="I66" s="293"/>
    </row>
    <row r="67" spans="1:9" ht="37.5" customHeight="1">
      <c r="A67" s="7">
        <v>62</v>
      </c>
      <c r="B67" s="18" t="e">
        <v>#VALUE!</v>
      </c>
      <c r="C67" s="7">
        <v>62</v>
      </c>
      <c r="D67" s="18" t="e">
        <v>#VALUE!</v>
      </c>
      <c r="E67" s="35">
        <v>62</v>
      </c>
      <c r="F67" s="86" t="str">
        <f>IFERROR(VLOOKUP(IF('７　経費請求書'!$P$1="岡山県",D67,B67),選挙人情報!A:T,13,FALSE),"")</f>
        <v/>
      </c>
      <c r="G67" s="282" t="str">
        <f>IFERROR(VLOOKUP(IF('７　経費請求書'!$P$1="岡山県",D67,B67),選挙人情報!A:T,19,FALSE),"")</f>
        <v/>
      </c>
      <c r="H67" s="270" t="str">
        <f>IFERROR(VLOOKUP(IF('７　経費請求書'!$P$1="岡山県",D67,B67),選挙人情報!A:T,4,FALSE),"")</f>
        <v/>
      </c>
      <c r="I67" s="294"/>
    </row>
    <row r="68" spans="1:9" ht="37.5" customHeight="1">
      <c r="A68" s="7">
        <v>63</v>
      </c>
      <c r="B68" s="18" t="e">
        <v>#VALUE!</v>
      </c>
      <c r="C68" s="7">
        <v>63</v>
      </c>
      <c r="D68" s="18" t="e">
        <v>#VALUE!</v>
      </c>
      <c r="E68" s="35">
        <v>63</v>
      </c>
      <c r="F68" s="86" t="str">
        <f>IFERROR(VLOOKUP(IF('７　経費請求書'!$P$1="岡山県",D68,B68),選挙人情報!A:T,13,FALSE),"")</f>
        <v/>
      </c>
      <c r="G68" s="282" t="str">
        <f>IFERROR(VLOOKUP(IF('７　経費請求書'!$P$1="岡山県",D68,B68),選挙人情報!A:T,19,FALSE),"")</f>
        <v/>
      </c>
      <c r="H68" s="270" t="str">
        <f>IFERROR(VLOOKUP(IF('７　経費請求書'!$P$1="岡山県",D68,B68),選挙人情報!A:T,4,FALSE),"")</f>
        <v/>
      </c>
      <c r="I68" s="294"/>
    </row>
    <row r="69" spans="1:9" ht="37.5" customHeight="1">
      <c r="A69" s="7">
        <v>64</v>
      </c>
      <c r="B69" s="18" t="e">
        <v>#VALUE!</v>
      </c>
      <c r="C69" s="7">
        <v>64</v>
      </c>
      <c r="D69" s="18" t="e">
        <v>#VALUE!</v>
      </c>
      <c r="E69" s="35">
        <v>64</v>
      </c>
      <c r="F69" s="86" t="str">
        <f>IFERROR(VLOOKUP(IF('７　経費請求書'!$P$1="岡山県",D69,B69),選挙人情報!A:T,13,FALSE),"")</f>
        <v/>
      </c>
      <c r="G69" s="282" t="str">
        <f>IFERROR(VLOOKUP(IF('７　経費請求書'!$P$1="岡山県",D69,B69),選挙人情報!A:T,19,FALSE),"")</f>
        <v/>
      </c>
      <c r="H69" s="270" t="str">
        <f>IFERROR(VLOOKUP(IF('７　経費請求書'!$P$1="岡山県",D69,B69),選挙人情報!A:T,4,FALSE),"")</f>
        <v/>
      </c>
      <c r="I69" s="294"/>
    </row>
    <row r="70" spans="1:9" ht="37.5" customHeight="1" thickBot="1">
      <c r="A70" s="7">
        <v>65</v>
      </c>
      <c r="B70" s="18" t="e">
        <v>#VALUE!</v>
      </c>
      <c r="C70" s="7">
        <v>65</v>
      </c>
      <c r="D70" s="18" t="e">
        <v>#VALUE!</v>
      </c>
      <c r="E70" s="253">
        <v>65</v>
      </c>
      <c r="F70" s="252" t="str">
        <f>IFERROR(VLOOKUP(IF('７　経費請求書'!$P$1="岡山県",D70,B70),選挙人情報!A:T,13,FALSE),"")</f>
        <v/>
      </c>
      <c r="G70" s="284" t="str">
        <f>IFERROR(VLOOKUP(IF('７　経費請求書'!$P$1="岡山県",D70,B70),選挙人情報!A:T,19,FALSE),"")</f>
        <v/>
      </c>
      <c r="H70" s="285" t="str">
        <f>IFERROR(VLOOKUP(IF('７　経費請求書'!$P$1="岡山県",D70,B70),選挙人情報!A:T,4,FALSE),"")</f>
        <v/>
      </c>
      <c r="I70" s="295"/>
    </row>
    <row r="71" spans="1:9" ht="37.5" customHeight="1" thickTop="1">
      <c r="A71" s="7">
        <v>66</v>
      </c>
      <c r="B71" s="18" t="e">
        <v>#VALUE!</v>
      </c>
      <c r="C71" s="7">
        <v>66</v>
      </c>
      <c r="D71" s="18" t="e">
        <v>#VALUE!</v>
      </c>
      <c r="E71" s="189">
        <v>66</v>
      </c>
      <c r="F71" s="220" t="str">
        <f>IFERROR(VLOOKUP(IF('７　経費請求書'!$P$1="岡山県",D71,B71),選挙人情報!A:T,13,FALSE),"")</f>
        <v/>
      </c>
      <c r="G71" s="287" t="str">
        <f>IFERROR(VLOOKUP(IF('７　経費請求書'!$P$1="岡山県",D71,B71),選挙人情報!A:T,19,FALSE),"")</f>
        <v/>
      </c>
      <c r="H71" s="279" t="str">
        <f>IFERROR(VLOOKUP(IF('７　経費請求書'!$P$1="岡山県",D71,B71),選挙人情報!A:T,4,FALSE),"")</f>
        <v/>
      </c>
      <c r="I71" s="293"/>
    </row>
    <row r="72" spans="1:9" ht="37.5" customHeight="1">
      <c r="A72" s="7">
        <v>67</v>
      </c>
      <c r="B72" s="18" t="e">
        <v>#VALUE!</v>
      </c>
      <c r="C72" s="7">
        <v>67</v>
      </c>
      <c r="D72" s="18" t="e">
        <v>#VALUE!</v>
      </c>
      <c r="E72" s="35">
        <v>67</v>
      </c>
      <c r="F72" s="86" t="str">
        <f>IFERROR(VLOOKUP(IF('７　経費請求書'!$P$1="岡山県",D72,B72),選挙人情報!A:T,13,FALSE),"")</f>
        <v/>
      </c>
      <c r="G72" s="282" t="str">
        <f>IFERROR(VLOOKUP(IF('７　経費請求書'!$P$1="岡山県",D72,B72),選挙人情報!A:T,19,FALSE),"")</f>
        <v/>
      </c>
      <c r="H72" s="270" t="str">
        <f>IFERROR(VLOOKUP(IF('７　経費請求書'!$P$1="岡山県",D72,B72),選挙人情報!A:T,4,FALSE),"")</f>
        <v/>
      </c>
      <c r="I72" s="294"/>
    </row>
    <row r="73" spans="1:9" ht="37.5" customHeight="1">
      <c r="A73" s="7">
        <v>68</v>
      </c>
      <c r="B73" s="18" t="e">
        <v>#VALUE!</v>
      </c>
      <c r="C73" s="7">
        <v>68</v>
      </c>
      <c r="D73" s="18" t="e">
        <v>#VALUE!</v>
      </c>
      <c r="E73" s="35">
        <v>68</v>
      </c>
      <c r="F73" s="86" t="str">
        <f>IFERROR(VLOOKUP(IF('７　経費請求書'!$P$1="岡山県",D73,B73),選挙人情報!A:T,13,FALSE),"")</f>
        <v/>
      </c>
      <c r="G73" s="282" t="str">
        <f>IFERROR(VLOOKUP(IF('７　経費請求書'!$P$1="岡山県",D73,B73),選挙人情報!A:T,19,FALSE),"")</f>
        <v/>
      </c>
      <c r="H73" s="270" t="str">
        <f>IFERROR(VLOOKUP(IF('７　経費請求書'!$P$1="岡山県",D73,B73),選挙人情報!A:T,4,FALSE),"")</f>
        <v/>
      </c>
      <c r="I73" s="294"/>
    </row>
    <row r="74" spans="1:9" ht="37.5" customHeight="1">
      <c r="A74" s="7">
        <v>69</v>
      </c>
      <c r="B74" s="18" t="e">
        <v>#VALUE!</v>
      </c>
      <c r="C74" s="7">
        <v>69</v>
      </c>
      <c r="D74" s="18" t="e">
        <v>#VALUE!</v>
      </c>
      <c r="E74" s="35">
        <v>69</v>
      </c>
      <c r="F74" s="86" t="str">
        <f>IFERROR(VLOOKUP(IF('７　経費請求書'!$P$1="岡山県",D74,B74),選挙人情報!A:T,13,FALSE),"")</f>
        <v/>
      </c>
      <c r="G74" s="282" t="str">
        <f>IFERROR(VLOOKUP(IF('７　経費請求書'!$P$1="岡山県",D74,B74),選挙人情報!A:T,19,FALSE),"")</f>
        <v/>
      </c>
      <c r="H74" s="270" t="str">
        <f>IFERROR(VLOOKUP(IF('７　経費請求書'!$P$1="岡山県",D74,B74),選挙人情報!A:T,4,FALSE),"")</f>
        <v/>
      </c>
      <c r="I74" s="294"/>
    </row>
    <row r="75" spans="1:9" ht="37.5" customHeight="1" thickBot="1">
      <c r="A75" s="7">
        <v>70</v>
      </c>
      <c r="B75" s="18" t="e">
        <v>#VALUE!</v>
      </c>
      <c r="C75" s="7">
        <v>70</v>
      </c>
      <c r="D75" s="18" t="e">
        <v>#VALUE!</v>
      </c>
      <c r="E75" s="253">
        <v>70</v>
      </c>
      <c r="F75" s="252" t="str">
        <f>IFERROR(VLOOKUP(IF('７　経費請求書'!$P$1="岡山県",D75,B75),選挙人情報!A:T,13,FALSE),"")</f>
        <v/>
      </c>
      <c r="G75" s="284" t="str">
        <f>IFERROR(VLOOKUP(IF('７　経費請求書'!$P$1="岡山県",D75,B75),選挙人情報!A:T,19,FALSE),"")</f>
        <v/>
      </c>
      <c r="H75" s="285" t="str">
        <f>IFERROR(VLOOKUP(IF('７　経費請求書'!$P$1="岡山県",D75,B75),選挙人情報!A:T,4,FALSE),"")</f>
        <v/>
      </c>
      <c r="I75" s="295"/>
    </row>
    <row r="76" spans="1:9" ht="37.5" customHeight="1" thickTop="1">
      <c r="A76" s="7">
        <v>71</v>
      </c>
      <c r="B76" s="18" t="e">
        <v>#VALUE!</v>
      </c>
      <c r="C76" s="7">
        <v>71</v>
      </c>
      <c r="D76" s="18" t="e">
        <v>#VALUE!</v>
      </c>
      <c r="E76" s="189">
        <v>71</v>
      </c>
      <c r="F76" s="220" t="str">
        <f>IFERROR(VLOOKUP(IF('７　経費請求書'!$P$1="岡山県",D76,B76),選挙人情報!A:T,13,FALSE),"")</f>
        <v/>
      </c>
      <c r="G76" s="287" t="str">
        <f>IFERROR(VLOOKUP(IF('７　経費請求書'!$P$1="岡山県",D76,B76),選挙人情報!A:T,19,FALSE),"")</f>
        <v/>
      </c>
      <c r="H76" s="279" t="str">
        <f>IFERROR(VLOOKUP(IF('７　経費請求書'!$P$1="岡山県",D76,B76),選挙人情報!A:T,4,FALSE),"")</f>
        <v/>
      </c>
      <c r="I76" s="293"/>
    </row>
    <row r="77" spans="1:9" ht="37.5" customHeight="1">
      <c r="A77" s="7">
        <v>72</v>
      </c>
      <c r="B77" s="18" t="e">
        <v>#VALUE!</v>
      </c>
      <c r="C77" s="7">
        <v>72</v>
      </c>
      <c r="D77" s="18" t="e">
        <v>#VALUE!</v>
      </c>
      <c r="E77" s="35">
        <v>72</v>
      </c>
      <c r="F77" s="86" t="str">
        <f>IFERROR(VLOOKUP(IF('７　経費請求書'!$P$1="岡山県",D77,B77),選挙人情報!A:T,13,FALSE),"")</f>
        <v/>
      </c>
      <c r="G77" s="282" t="str">
        <f>IFERROR(VLOOKUP(IF('７　経費請求書'!$P$1="岡山県",D77,B77),選挙人情報!A:T,19,FALSE),"")</f>
        <v/>
      </c>
      <c r="H77" s="270" t="str">
        <f>IFERROR(VLOOKUP(IF('７　経費請求書'!$P$1="岡山県",D77,B77),選挙人情報!A:T,4,FALSE),"")</f>
        <v/>
      </c>
      <c r="I77" s="294"/>
    </row>
    <row r="78" spans="1:9" ht="37.5" customHeight="1">
      <c r="A78" s="7">
        <v>73</v>
      </c>
      <c r="B78" s="18" t="e">
        <v>#VALUE!</v>
      </c>
      <c r="C78" s="7">
        <v>73</v>
      </c>
      <c r="D78" s="18" t="e">
        <v>#VALUE!</v>
      </c>
      <c r="E78" s="35">
        <v>73</v>
      </c>
      <c r="F78" s="86" t="str">
        <f>IFERROR(VLOOKUP(IF('７　経費請求書'!$P$1="岡山県",D78,B78),選挙人情報!A:T,13,FALSE),"")</f>
        <v/>
      </c>
      <c r="G78" s="282" t="str">
        <f>IFERROR(VLOOKUP(IF('７　経費請求書'!$P$1="岡山県",D78,B78),選挙人情報!A:T,19,FALSE),"")</f>
        <v/>
      </c>
      <c r="H78" s="270" t="str">
        <f>IFERROR(VLOOKUP(IF('７　経費請求書'!$P$1="岡山県",D78,B78),選挙人情報!A:T,4,FALSE),"")</f>
        <v/>
      </c>
      <c r="I78" s="294"/>
    </row>
    <row r="79" spans="1:9" ht="37.5" customHeight="1">
      <c r="A79" s="7">
        <v>74</v>
      </c>
      <c r="B79" s="18" t="e">
        <v>#VALUE!</v>
      </c>
      <c r="C79" s="7">
        <v>74</v>
      </c>
      <c r="D79" s="18" t="e">
        <v>#VALUE!</v>
      </c>
      <c r="E79" s="35">
        <v>74</v>
      </c>
      <c r="F79" s="86" t="str">
        <f>IFERROR(VLOOKUP(IF('７　経費請求書'!$P$1="岡山県",D79,B79),選挙人情報!A:T,13,FALSE),"")</f>
        <v/>
      </c>
      <c r="G79" s="282" t="str">
        <f>IFERROR(VLOOKUP(IF('７　経費請求書'!$P$1="岡山県",D79,B79),選挙人情報!A:T,19,FALSE),"")</f>
        <v/>
      </c>
      <c r="H79" s="270" t="str">
        <f>IFERROR(VLOOKUP(IF('７　経費請求書'!$P$1="岡山県",D79,B79),選挙人情報!A:T,4,FALSE),"")</f>
        <v/>
      </c>
      <c r="I79" s="294"/>
    </row>
    <row r="80" spans="1:9" ht="37.5" customHeight="1" thickBot="1">
      <c r="A80" s="7">
        <v>75</v>
      </c>
      <c r="B80" s="18" t="e">
        <v>#VALUE!</v>
      </c>
      <c r="C80" s="7">
        <v>75</v>
      </c>
      <c r="D80" s="18" t="e">
        <v>#VALUE!</v>
      </c>
      <c r="E80" s="253">
        <v>75</v>
      </c>
      <c r="F80" s="252" t="str">
        <f>IFERROR(VLOOKUP(IF('７　経費請求書'!$P$1="岡山県",D80,B80),選挙人情報!A:T,13,FALSE),"")</f>
        <v/>
      </c>
      <c r="G80" s="284" t="str">
        <f>IFERROR(VLOOKUP(IF('７　経費請求書'!$P$1="岡山県",D80,B80),選挙人情報!A:T,19,FALSE),"")</f>
        <v/>
      </c>
      <c r="H80" s="285" t="str">
        <f>IFERROR(VLOOKUP(IF('７　経費請求書'!$P$1="岡山県",D80,B80),選挙人情報!A:T,4,FALSE),"")</f>
        <v/>
      </c>
      <c r="I80" s="295"/>
    </row>
    <row r="81" spans="1:9" ht="37.5" customHeight="1" thickTop="1">
      <c r="A81" s="7">
        <v>76</v>
      </c>
      <c r="B81" s="18" t="e">
        <v>#VALUE!</v>
      </c>
      <c r="C81" s="7">
        <v>76</v>
      </c>
      <c r="D81" s="18" t="e">
        <v>#VALUE!</v>
      </c>
      <c r="E81" s="189">
        <v>76</v>
      </c>
      <c r="F81" s="220" t="str">
        <f>IFERROR(VLOOKUP(IF('７　経費請求書'!$P$1="岡山県",D81,B81),選挙人情報!A:T,13,FALSE),"")</f>
        <v/>
      </c>
      <c r="G81" s="287" t="str">
        <f>IFERROR(VLOOKUP(IF('７　経費請求書'!$P$1="岡山県",D81,B81),選挙人情報!A:T,19,FALSE),"")</f>
        <v/>
      </c>
      <c r="H81" s="279" t="str">
        <f>IFERROR(VLOOKUP(IF('７　経費請求書'!$P$1="岡山県",D81,B81),選挙人情報!A:T,4,FALSE),"")</f>
        <v/>
      </c>
      <c r="I81" s="293"/>
    </row>
    <row r="82" spans="1:9" ht="37.5" customHeight="1">
      <c r="A82" s="7">
        <v>77</v>
      </c>
      <c r="B82" s="18" t="e">
        <v>#VALUE!</v>
      </c>
      <c r="C82" s="7">
        <v>77</v>
      </c>
      <c r="D82" s="18" t="e">
        <v>#VALUE!</v>
      </c>
      <c r="E82" s="35">
        <v>77</v>
      </c>
      <c r="F82" s="86" t="str">
        <f>IFERROR(VLOOKUP(IF('７　経費請求書'!$P$1="岡山県",D82,B82),選挙人情報!A:T,13,FALSE),"")</f>
        <v/>
      </c>
      <c r="G82" s="282" t="str">
        <f>IFERROR(VLOOKUP(IF('７　経費請求書'!$P$1="岡山県",D82,B82),選挙人情報!A:T,19,FALSE),"")</f>
        <v/>
      </c>
      <c r="H82" s="270" t="str">
        <f>IFERROR(VLOOKUP(IF('７　経費請求書'!$P$1="岡山県",D82,B82),選挙人情報!A:T,4,FALSE),"")</f>
        <v/>
      </c>
      <c r="I82" s="294"/>
    </row>
    <row r="83" spans="1:9" ht="37.5" customHeight="1">
      <c r="A83" s="7">
        <v>78</v>
      </c>
      <c r="B83" s="18" t="e">
        <v>#VALUE!</v>
      </c>
      <c r="C83" s="7">
        <v>78</v>
      </c>
      <c r="D83" s="18" t="e">
        <v>#VALUE!</v>
      </c>
      <c r="E83" s="35">
        <v>78</v>
      </c>
      <c r="F83" s="86" t="str">
        <f>IFERROR(VLOOKUP(IF('７　経費請求書'!$P$1="岡山県",D83,B83),選挙人情報!A:T,13,FALSE),"")</f>
        <v/>
      </c>
      <c r="G83" s="282" t="str">
        <f>IFERROR(VLOOKUP(IF('７　経費請求書'!$P$1="岡山県",D83,B83),選挙人情報!A:T,19,FALSE),"")</f>
        <v/>
      </c>
      <c r="H83" s="270" t="str">
        <f>IFERROR(VLOOKUP(IF('７　経費請求書'!$P$1="岡山県",D83,B83),選挙人情報!A:T,4,FALSE),"")</f>
        <v/>
      </c>
      <c r="I83" s="294"/>
    </row>
    <row r="84" spans="1:9" ht="37.5" customHeight="1">
      <c r="A84" s="7">
        <v>79</v>
      </c>
      <c r="B84" s="18" t="e">
        <v>#VALUE!</v>
      </c>
      <c r="C84" s="7">
        <v>79</v>
      </c>
      <c r="D84" s="18" t="e">
        <v>#VALUE!</v>
      </c>
      <c r="E84" s="35">
        <v>79</v>
      </c>
      <c r="F84" s="86" t="str">
        <f>IFERROR(VLOOKUP(IF('７　経費請求書'!$P$1="岡山県",D84,B84),選挙人情報!A:T,13,FALSE),"")</f>
        <v/>
      </c>
      <c r="G84" s="282" t="str">
        <f>IFERROR(VLOOKUP(IF('７　経費請求書'!$P$1="岡山県",D84,B84),選挙人情報!A:T,19,FALSE),"")</f>
        <v/>
      </c>
      <c r="H84" s="270" t="str">
        <f>IFERROR(VLOOKUP(IF('７　経費請求書'!$P$1="岡山県",D84,B84),選挙人情報!A:T,4,FALSE),"")</f>
        <v/>
      </c>
      <c r="I84" s="294"/>
    </row>
    <row r="85" spans="1:9" ht="37.5" customHeight="1" thickBot="1">
      <c r="A85" s="7">
        <v>80</v>
      </c>
      <c r="B85" s="18" t="e">
        <v>#VALUE!</v>
      </c>
      <c r="C85" s="7">
        <v>80</v>
      </c>
      <c r="D85" s="18" t="e">
        <v>#VALUE!</v>
      </c>
      <c r="E85" s="234">
        <v>80</v>
      </c>
      <c r="F85" s="223" t="str">
        <f>IFERROR(VLOOKUP(IF('７　経費請求書'!$P$1="岡山県",D85,B85),選挙人情報!A:T,13,FALSE),"")</f>
        <v/>
      </c>
      <c r="G85" s="291" t="str">
        <f>IFERROR(VLOOKUP(IF('７　経費請求書'!$P$1="岡山県",D85,B85),選挙人情報!A:T,19,FALSE),"")</f>
        <v/>
      </c>
      <c r="H85" s="275" t="str">
        <f>IFERROR(VLOOKUP(IF('７　経費請求書'!$P$1="岡山県",D85,B85),選挙人情報!A:T,4,FALSE),"")</f>
        <v/>
      </c>
      <c r="I85" s="296"/>
    </row>
    <row r="86" spans="1:9" ht="37.5" customHeight="1">
      <c r="A86" s="7">
        <v>81</v>
      </c>
      <c r="B86" s="18" t="e">
        <v>#VALUE!</v>
      </c>
      <c r="C86" s="7">
        <v>81</v>
      </c>
      <c r="D86" s="18" t="e">
        <v>#VALUE!</v>
      </c>
      <c r="E86" s="189">
        <v>81</v>
      </c>
      <c r="F86" s="220" t="str">
        <f>IFERROR(VLOOKUP(IF('７　経費請求書'!$P$1="岡山県",D86,B86),選挙人情報!A:T,13,FALSE),"")</f>
        <v/>
      </c>
      <c r="G86" s="287" t="str">
        <f>IFERROR(VLOOKUP(IF('７　経費請求書'!$P$1="岡山県",D86,B86),選挙人情報!A:T,19,FALSE),"")</f>
        <v/>
      </c>
      <c r="H86" s="279" t="str">
        <f>IFERROR(VLOOKUP(IF('７　経費請求書'!$P$1="岡山県",D86,B86),選挙人情報!A:T,4,FALSE),"")</f>
        <v/>
      </c>
      <c r="I86" s="293"/>
    </row>
    <row r="87" spans="1:9" ht="37.5" customHeight="1">
      <c r="A87" s="7">
        <v>82</v>
      </c>
      <c r="B87" s="18" t="e">
        <v>#VALUE!</v>
      </c>
      <c r="C87" s="7">
        <v>82</v>
      </c>
      <c r="D87" s="18" t="e">
        <v>#VALUE!</v>
      </c>
      <c r="E87" s="35">
        <v>82</v>
      </c>
      <c r="F87" s="86" t="str">
        <f>IFERROR(VLOOKUP(IF('７　経費請求書'!$P$1="岡山県",D87,B87),選挙人情報!A:T,13,FALSE),"")</f>
        <v/>
      </c>
      <c r="G87" s="282" t="str">
        <f>IFERROR(VLOOKUP(IF('７　経費請求書'!$P$1="岡山県",D87,B87),選挙人情報!A:T,19,FALSE),"")</f>
        <v/>
      </c>
      <c r="H87" s="270" t="str">
        <f>IFERROR(VLOOKUP(IF('７　経費請求書'!$P$1="岡山県",D87,B87),選挙人情報!A:T,4,FALSE),"")</f>
        <v/>
      </c>
      <c r="I87" s="294"/>
    </row>
    <row r="88" spans="1:9" ht="37.5" customHeight="1">
      <c r="A88" s="7">
        <v>83</v>
      </c>
      <c r="B88" s="18" t="e">
        <v>#VALUE!</v>
      </c>
      <c r="C88" s="7">
        <v>83</v>
      </c>
      <c r="D88" s="18" t="e">
        <v>#VALUE!</v>
      </c>
      <c r="E88" s="35">
        <v>83</v>
      </c>
      <c r="F88" s="86" t="str">
        <f>IFERROR(VLOOKUP(IF('７　経費請求書'!$P$1="岡山県",D88,B88),選挙人情報!A:T,13,FALSE),"")</f>
        <v/>
      </c>
      <c r="G88" s="282" t="str">
        <f>IFERROR(VLOOKUP(IF('７　経費請求書'!$P$1="岡山県",D88,B88),選挙人情報!A:T,19,FALSE),"")</f>
        <v/>
      </c>
      <c r="H88" s="270" t="str">
        <f>IFERROR(VLOOKUP(IF('７　経費請求書'!$P$1="岡山県",D88,B88),選挙人情報!A:T,4,FALSE),"")</f>
        <v/>
      </c>
      <c r="I88" s="294"/>
    </row>
    <row r="89" spans="1:9" ht="37.5" customHeight="1">
      <c r="A89" s="7">
        <v>84</v>
      </c>
      <c r="B89" s="18" t="e">
        <v>#VALUE!</v>
      </c>
      <c r="C89" s="7">
        <v>84</v>
      </c>
      <c r="D89" s="18" t="e">
        <v>#VALUE!</v>
      </c>
      <c r="E89" s="35">
        <v>84</v>
      </c>
      <c r="F89" s="86" t="str">
        <f>IFERROR(VLOOKUP(IF('７　経費請求書'!$P$1="岡山県",D89,B89),選挙人情報!A:T,13,FALSE),"")</f>
        <v/>
      </c>
      <c r="G89" s="282" t="str">
        <f>IFERROR(VLOOKUP(IF('７　経費請求書'!$P$1="岡山県",D89,B89),選挙人情報!A:T,19,FALSE),"")</f>
        <v/>
      </c>
      <c r="H89" s="270" t="str">
        <f>IFERROR(VLOOKUP(IF('７　経費請求書'!$P$1="岡山県",D89,B89),選挙人情報!A:T,4,FALSE),"")</f>
        <v/>
      </c>
      <c r="I89" s="294"/>
    </row>
    <row r="90" spans="1:9" ht="37.5" customHeight="1" thickBot="1">
      <c r="A90" s="7">
        <v>85</v>
      </c>
      <c r="B90" s="18" t="e">
        <v>#VALUE!</v>
      </c>
      <c r="C90" s="7">
        <v>85</v>
      </c>
      <c r="D90" s="18" t="e">
        <v>#VALUE!</v>
      </c>
      <c r="E90" s="253">
        <v>85</v>
      </c>
      <c r="F90" s="252" t="str">
        <f>IFERROR(VLOOKUP(IF('７　経費請求書'!$P$1="岡山県",D90,B90),選挙人情報!A:T,13,FALSE),"")</f>
        <v/>
      </c>
      <c r="G90" s="284" t="str">
        <f>IFERROR(VLOOKUP(IF('７　経費請求書'!$P$1="岡山県",D90,B90),選挙人情報!A:T,19,FALSE),"")</f>
        <v/>
      </c>
      <c r="H90" s="285" t="str">
        <f>IFERROR(VLOOKUP(IF('７　経費請求書'!$P$1="岡山県",D90,B90),選挙人情報!A:T,4,FALSE),"")</f>
        <v/>
      </c>
      <c r="I90" s="295"/>
    </row>
    <row r="91" spans="1:9" ht="37.5" customHeight="1" thickTop="1">
      <c r="A91" s="7">
        <v>86</v>
      </c>
      <c r="B91" s="18" t="e">
        <v>#VALUE!</v>
      </c>
      <c r="C91" s="7">
        <v>86</v>
      </c>
      <c r="D91" s="18" t="e">
        <v>#VALUE!</v>
      </c>
      <c r="E91" s="189">
        <v>86</v>
      </c>
      <c r="F91" s="220" t="str">
        <f>IFERROR(VLOOKUP(IF('７　経費請求書'!$P$1="岡山県",D91,B91),選挙人情報!A:T,13,FALSE),"")</f>
        <v/>
      </c>
      <c r="G91" s="287" t="str">
        <f>IFERROR(VLOOKUP(IF('７　経費請求書'!$P$1="岡山県",D91,B91),選挙人情報!A:T,19,FALSE),"")</f>
        <v/>
      </c>
      <c r="H91" s="279" t="str">
        <f>IFERROR(VLOOKUP(IF('７　経費請求書'!$P$1="岡山県",D91,B91),選挙人情報!A:T,4,FALSE),"")</f>
        <v/>
      </c>
      <c r="I91" s="293"/>
    </row>
    <row r="92" spans="1:9" ht="37.5" customHeight="1">
      <c r="A92" s="7">
        <v>87</v>
      </c>
      <c r="B92" s="18" t="e">
        <v>#VALUE!</v>
      </c>
      <c r="C92" s="7">
        <v>87</v>
      </c>
      <c r="D92" s="18" t="e">
        <v>#VALUE!</v>
      </c>
      <c r="E92" s="35">
        <v>87</v>
      </c>
      <c r="F92" s="86" t="str">
        <f>IFERROR(VLOOKUP(IF('７　経費請求書'!$P$1="岡山県",D92,B92),選挙人情報!A:T,13,FALSE),"")</f>
        <v/>
      </c>
      <c r="G92" s="282" t="str">
        <f>IFERROR(VLOOKUP(IF('７　経費請求書'!$P$1="岡山県",D92,B92),選挙人情報!A:T,19,FALSE),"")</f>
        <v/>
      </c>
      <c r="H92" s="270" t="str">
        <f>IFERROR(VLOOKUP(IF('７　経費請求書'!$P$1="岡山県",D92,B92),選挙人情報!A:T,4,FALSE),"")</f>
        <v/>
      </c>
      <c r="I92" s="294"/>
    </row>
    <row r="93" spans="1:9" ht="37.5" customHeight="1">
      <c r="A93" s="7">
        <v>88</v>
      </c>
      <c r="B93" s="18" t="e">
        <v>#VALUE!</v>
      </c>
      <c r="C93" s="7">
        <v>88</v>
      </c>
      <c r="D93" s="18" t="e">
        <v>#VALUE!</v>
      </c>
      <c r="E93" s="35">
        <v>88</v>
      </c>
      <c r="F93" s="86" t="str">
        <f>IFERROR(VLOOKUP(IF('７　経費請求書'!$P$1="岡山県",D93,B93),選挙人情報!A:T,13,FALSE),"")</f>
        <v/>
      </c>
      <c r="G93" s="282" t="str">
        <f>IFERROR(VLOOKUP(IF('７　経費請求書'!$P$1="岡山県",D93,B93),選挙人情報!A:T,19,FALSE),"")</f>
        <v/>
      </c>
      <c r="H93" s="270" t="str">
        <f>IFERROR(VLOOKUP(IF('７　経費請求書'!$P$1="岡山県",D93,B93),選挙人情報!A:T,4,FALSE),"")</f>
        <v/>
      </c>
      <c r="I93" s="294"/>
    </row>
    <row r="94" spans="1:9" ht="37.5" customHeight="1">
      <c r="A94" s="7">
        <v>89</v>
      </c>
      <c r="B94" s="18" t="e">
        <v>#VALUE!</v>
      </c>
      <c r="C94" s="7">
        <v>89</v>
      </c>
      <c r="D94" s="18" t="e">
        <v>#VALUE!</v>
      </c>
      <c r="E94" s="35">
        <v>89</v>
      </c>
      <c r="F94" s="86" t="str">
        <f>IFERROR(VLOOKUP(IF('７　経費請求書'!$P$1="岡山県",D94,B94),選挙人情報!A:T,13,FALSE),"")</f>
        <v/>
      </c>
      <c r="G94" s="282" t="str">
        <f>IFERROR(VLOOKUP(IF('７　経費請求書'!$P$1="岡山県",D94,B94),選挙人情報!A:T,19,FALSE),"")</f>
        <v/>
      </c>
      <c r="H94" s="270" t="str">
        <f>IFERROR(VLOOKUP(IF('７　経費請求書'!$P$1="岡山県",D94,B94),選挙人情報!A:T,4,FALSE),"")</f>
        <v/>
      </c>
      <c r="I94" s="294"/>
    </row>
    <row r="95" spans="1:9" ht="37.5" customHeight="1" thickBot="1">
      <c r="A95" s="7">
        <v>90</v>
      </c>
      <c r="B95" s="18" t="e">
        <v>#VALUE!</v>
      </c>
      <c r="C95" s="7">
        <v>90</v>
      </c>
      <c r="D95" s="18" t="e">
        <v>#VALUE!</v>
      </c>
      <c r="E95" s="253">
        <v>90</v>
      </c>
      <c r="F95" s="252" t="str">
        <f>IFERROR(VLOOKUP(IF('７　経費請求書'!$P$1="岡山県",D95,B95),選挙人情報!A:T,13,FALSE),"")</f>
        <v/>
      </c>
      <c r="G95" s="284" t="str">
        <f>IFERROR(VLOOKUP(IF('７　経費請求書'!$P$1="岡山県",D95,B95),選挙人情報!A:T,19,FALSE),"")</f>
        <v/>
      </c>
      <c r="H95" s="285" t="str">
        <f>IFERROR(VLOOKUP(IF('７　経費請求書'!$P$1="岡山県",D95,B95),選挙人情報!A:T,4,FALSE),"")</f>
        <v/>
      </c>
      <c r="I95" s="295"/>
    </row>
    <row r="96" spans="1:9" ht="37.5" customHeight="1" thickTop="1">
      <c r="A96" s="7">
        <v>91</v>
      </c>
      <c r="B96" s="18" t="e">
        <v>#VALUE!</v>
      </c>
      <c r="C96" s="7">
        <v>91</v>
      </c>
      <c r="D96" s="18" t="e">
        <v>#VALUE!</v>
      </c>
      <c r="E96" s="189">
        <v>91</v>
      </c>
      <c r="F96" s="220" t="str">
        <f>IFERROR(VLOOKUP(IF('７　経費請求書'!$P$1="岡山県",D96,B96),選挙人情報!A:T,13,FALSE),"")</f>
        <v/>
      </c>
      <c r="G96" s="287" t="str">
        <f>IFERROR(VLOOKUP(IF('７　経費請求書'!$P$1="岡山県",D96,B96),選挙人情報!A:T,19,FALSE),"")</f>
        <v/>
      </c>
      <c r="H96" s="279" t="str">
        <f>IFERROR(VLOOKUP(IF('７　経費請求書'!$P$1="岡山県",D96,B96),選挙人情報!A:T,4,FALSE),"")</f>
        <v/>
      </c>
      <c r="I96" s="293"/>
    </row>
    <row r="97" spans="1:9" ht="37.5" customHeight="1">
      <c r="A97" s="7">
        <v>92</v>
      </c>
      <c r="B97" s="18" t="e">
        <v>#VALUE!</v>
      </c>
      <c r="C97" s="7">
        <v>92</v>
      </c>
      <c r="D97" s="18" t="e">
        <v>#VALUE!</v>
      </c>
      <c r="E97" s="35">
        <v>92</v>
      </c>
      <c r="F97" s="86" t="str">
        <f>IFERROR(VLOOKUP(IF('７　経費請求書'!$P$1="岡山県",D97,B97),選挙人情報!A:T,13,FALSE),"")</f>
        <v/>
      </c>
      <c r="G97" s="282" t="str">
        <f>IFERROR(VLOOKUP(IF('７　経費請求書'!$P$1="岡山県",D97,B97),選挙人情報!A:T,19,FALSE),"")</f>
        <v/>
      </c>
      <c r="H97" s="270" t="str">
        <f>IFERROR(VLOOKUP(IF('７　経費請求書'!$P$1="岡山県",D97,B97),選挙人情報!A:T,4,FALSE),"")</f>
        <v/>
      </c>
      <c r="I97" s="294"/>
    </row>
    <row r="98" spans="1:9" ht="37.5" customHeight="1">
      <c r="A98" s="7">
        <v>93</v>
      </c>
      <c r="B98" s="18" t="e">
        <v>#VALUE!</v>
      </c>
      <c r="C98" s="7">
        <v>93</v>
      </c>
      <c r="D98" s="18" t="e">
        <v>#VALUE!</v>
      </c>
      <c r="E98" s="35">
        <v>93</v>
      </c>
      <c r="F98" s="86" t="str">
        <f>IFERROR(VLOOKUP(IF('７　経費請求書'!$P$1="岡山県",D98,B98),選挙人情報!A:T,13,FALSE),"")</f>
        <v/>
      </c>
      <c r="G98" s="282" t="str">
        <f>IFERROR(VLOOKUP(IF('７　経費請求書'!$P$1="岡山県",D98,B98),選挙人情報!A:T,19,FALSE),"")</f>
        <v/>
      </c>
      <c r="H98" s="270" t="str">
        <f>IFERROR(VLOOKUP(IF('７　経費請求書'!$P$1="岡山県",D98,B98),選挙人情報!A:T,4,FALSE),"")</f>
        <v/>
      </c>
      <c r="I98" s="294"/>
    </row>
    <row r="99" spans="1:9" ht="37.5" customHeight="1">
      <c r="A99" s="7">
        <v>94</v>
      </c>
      <c r="B99" s="18" t="e">
        <v>#VALUE!</v>
      </c>
      <c r="C99" s="7">
        <v>94</v>
      </c>
      <c r="D99" s="18" t="e">
        <v>#VALUE!</v>
      </c>
      <c r="E99" s="35">
        <v>94</v>
      </c>
      <c r="F99" s="86" t="str">
        <f>IFERROR(VLOOKUP(IF('７　経費請求書'!$P$1="岡山県",D99,B99),選挙人情報!A:T,13,FALSE),"")</f>
        <v/>
      </c>
      <c r="G99" s="282" t="str">
        <f>IFERROR(VLOOKUP(IF('７　経費請求書'!$P$1="岡山県",D99,B99),選挙人情報!A:T,19,FALSE),"")</f>
        <v/>
      </c>
      <c r="H99" s="270" t="str">
        <f>IFERROR(VLOOKUP(IF('７　経費請求書'!$P$1="岡山県",D99,B99),選挙人情報!A:T,4,FALSE),"")</f>
        <v/>
      </c>
      <c r="I99" s="294"/>
    </row>
    <row r="100" spans="1:9" ht="37.5" customHeight="1" thickBot="1">
      <c r="A100" s="7">
        <v>95</v>
      </c>
      <c r="B100" s="18" t="e">
        <v>#VALUE!</v>
      </c>
      <c r="C100" s="7">
        <v>95</v>
      </c>
      <c r="D100" s="18" t="e">
        <v>#VALUE!</v>
      </c>
      <c r="E100" s="253">
        <v>95</v>
      </c>
      <c r="F100" s="252" t="str">
        <f>IFERROR(VLOOKUP(IF('７　経費請求書'!$P$1="岡山県",D100,B100),選挙人情報!A:T,13,FALSE),"")</f>
        <v/>
      </c>
      <c r="G100" s="284" t="str">
        <f>IFERROR(VLOOKUP(IF('７　経費請求書'!$P$1="岡山県",D100,B100),選挙人情報!A:T,19,FALSE),"")</f>
        <v/>
      </c>
      <c r="H100" s="285" t="str">
        <f>IFERROR(VLOOKUP(IF('７　経費請求書'!$P$1="岡山県",D100,B100),選挙人情報!A:T,4,FALSE),"")</f>
        <v/>
      </c>
      <c r="I100" s="295"/>
    </row>
    <row r="101" spans="1:9" ht="37.5" customHeight="1" thickTop="1">
      <c r="A101" s="7">
        <v>96</v>
      </c>
      <c r="B101" s="18" t="e">
        <v>#VALUE!</v>
      </c>
      <c r="C101" s="7">
        <v>96</v>
      </c>
      <c r="D101" s="18" t="e">
        <v>#VALUE!</v>
      </c>
      <c r="E101" s="189">
        <v>96</v>
      </c>
      <c r="F101" s="220" t="str">
        <f>IFERROR(VLOOKUP(IF('７　経費請求書'!$P$1="岡山県",D101,B101),選挙人情報!A:T,13,FALSE),"")</f>
        <v/>
      </c>
      <c r="G101" s="287" t="str">
        <f>IFERROR(VLOOKUP(IF('７　経費請求書'!$P$1="岡山県",D101,B101),選挙人情報!A:T,19,FALSE),"")</f>
        <v/>
      </c>
      <c r="H101" s="279" t="str">
        <f>IFERROR(VLOOKUP(IF('７　経費請求書'!$P$1="岡山県",D101,B101),選挙人情報!A:T,4,FALSE),"")</f>
        <v/>
      </c>
      <c r="I101" s="293"/>
    </row>
    <row r="102" spans="1:9" ht="37.5" customHeight="1">
      <c r="A102" s="7">
        <v>97</v>
      </c>
      <c r="B102" s="18" t="e">
        <v>#VALUE!</v>
      </c>
      <c r="C102" s="7">
        <v>97</v>
      </c>
      <c r="D102" s="18" t="e">
        <v>#VALUE!</v>
      </c>
      <c r="E102" s="35">
        <v>97</v>
      </c>
      <c r="F102" s="86" t="str">
        <f>IFERROR(VLOOKUP(IF('７　経費請求書'!$P$1="岡山県",D102,B102),選挙人情報!A:T,13,FALSE),"")</f>
        <v/>
      </c>
      <c r="G102" s="282" t="str">
        <f>IFERROR(VLOOKUP(IF('７　経費請求書'!$P$1="岡山県",D102,B102),選挙人情報!A:T,19,FALSE),"")</f>
        <v/>
      </c>
      <c r="H102" s="270" t="str">
        <f>IFERROR(VLOOKUP(IF('７　経費請求書'!$P$1="岡山県",D102,B102),選挙人情報!A:T,4,FALSE),"")</f>
        <v/>
      </c>
      <c r="I102" s="294"/>
    </row>
    <row r="103" spans="1:9" ht="37.5" customHeight="1">
      <c r="A103" s="7">
        <v>98</v>
      </c>
      <c r="B103" s="18" t="e">
        <v>#VALUE!</v>
      </c>
      <c r="C103" s="7">
        <v>98</v>
      </c>
      <c r="D103" s="18" t="e">
        <v>#VALUE!</v>
      </c>
      <c r="E103" s="35">
        <v>98</v>
      </c>
      <c r="F103" s="86" t="str">
        <f>IFERROR(VLOOKUP(IF('７　経費請求書'!$P$1="岡山県",D103,B103),選挙人情報!A:T,13,FALSE),"")</f>
        <v/>
      </c>
      <c r="G103" s="282" t="str">
        <f>IFERROR(VLOOKUP(IF('７　経費請求書'!$P$1="岡山県",D103,B103),選挙人情報!A:T,19,FALSE),"")</f>
        <v/>
      </c>
      <c r="H103" s="270" t="str">
        <f>IFERROR(VLOOKUP(IF('７　経費請求書'!$P$1="岡山県",D103,B103),選挙人情報!A:T,4,FALSE),"")</f>
        <v/>
      </c>
      <c r="I103" s="294"/>
    </row>
    <row r="104" spans="1:9" ht="37.5" customHeight="1">
      <c r="A104" s="7">
        <v>99</v>
      </c>
      <c r="B104" s="18" t="e">
        <v>#VALUE!</v>
      </c>
      <c r="C104" s="7">
        <v>99</v>
      </c>
      <c r="D104" s="18" t="e">
        <v>#VALUE!</v>
      </c>
      <c r="E104" s="35">
        <v>99</v>
      </c>
      <c r="F104" s="86" t="str">
        <f>IFERROR(VLOOKUP(IF('７　経費請求書'!$P$1="岡山県",D104,B104),選挙人情報!A:T,13,FALSE),"")</f>
        <v/>
      </c>
      <c r="G104" s="282" t="str">
        <f>IFERROR(VLOOKUP(IF('７　経費請求書'!$P$1="岡山県",D104,B104),選挙人情報!A:T,19,FALSE),"")</f>
        <v/>
      </c>
      <c r="H104" s="270" t="str">
        <f>IFERROR(VLOOKUP(IF('７　経費請求書'!$P$1="岡山県",D104,B104),選挙人情報!A:T,4,FALSE),"")</f>
        <v/>
      </c>
      <c r="I104" s="294"/>
    </row>
    <row r="105" spans="1:9" ht="37.5" customHeight="1" thickBot="1">
      <c r="A105" s="7">
        <v>100</v>
      </c>
      <c r="B105" s="18" t="e">
        <v>#VALUE!</v>
      </c>
      <c r="C105" s="7">
        <v>100</v>
      </c>
      <c r="D105" s="18" t="e">
        <v>#VALUE!</v>
      </c>
      <c r="E105" s="234">
        <v>100</v>
      </c>
      <c r="F105" s="223" t="str">
        <f>IFERROR(VLOOKUP(IF('７　経費請求書'!$P$1="岡山県",D105,B105),選挙人情報!A:T,13,FALSE),"")</f>
        <v/>
      </c>
      <c r="G105" s="291" t="str">
        <f>IFERROR(VLOOKUP(IF('７　経費請求書'!$P$1="岡山県",D105,B105),選挙人情報!A:T,19,FALSE),"")</f>
        <v/>
      </c>
      <c r="H105" s="275" t="str">
        <f>IFERROR(VLOOKUP(IF('７　経費請求書'!$P$1="岡山県",D105,B105),選挙人情報!A:T,4,FALSE),"")</f>
        <v/>
      </c>
      <c r="I105" s="296"/>
    </row>
    <row r="106" spans="1:9" ht="37.5" customHeight="1">
      <c r="A106" s="7">
        <v>101</v>
      </c>
      <c r="B106" s="18" t="e">
        <v>#VALUE!</v>
      </c>
      <c r="C106" s="7">
        <v>101</v>
      </c>
      <c r="D106" s="18" t="e">
        <v>#VALUE!</v>
      </c>
      <c r="E106" s="189">
        <v>101</v>
      </c>
      <c r="F106" s="220" t="str">
        <f>IFERROR(VLOOKUP(IF('７　経費請求書'!$P$1="岡山県",D106,B106),選挙人情報!A:T,13,FALSE),"")</f>
        <v/>
      </c>
      <c r="G106" s="287" t="str">
        <f>IFERROR(VLOOKUP(IF('７　経費請求書'!$P$1="岡山県",D106,B106),選挙人情報!A:T,19,FALSE),"")</f>
        <v/>
      </c>
      <c r="H106" s="279" t="str">
        <f>IFERROR(VLOOKUP(IF('７　経費請求書'!$P$1="岡山県",D106,B106),選挙人情報!A:T,4,FALSE),"")</f>
        <v/>
      </c>
      <c r="I106" s="293"/>
    </row>
    <row r="107" spans="1:9" ht="37.5" customHeight="1">
      <c r="A107" s="7">
        <v>102</v>
      </c>
      <c r="B107" s="18" t="e">
        <v>#VALUE!</v>
      </c>
      <c r="C107" s="7">
        <v>102</v>
      </c>
      <c r="D107" s="18" t="e">
        <v>#VALUE!</v>
      </c>
      <c r="E107" s="35">
        <v>102</v>
      </c>
      <c r="F107" s="86" t="str">
        <f>IFERROR(VLOOKUP(IF('７　経費請求書'!$P$1="岡山県",D107,B107),選挙人情報!A:T,13,FALSE),"")</f>
        <v/>
      </c>
      <c r="G107" s="282" t="str">
        <f>IFERROR(VLOOKUP(IF('７　経費請求書'!$P$1="岡山県",D107,B107),選挙人情報!A:T,19,FALSE),"")</f>
        <v/>
      </c>
      <c r="H107" s="270" t="str">
        <f>IFERROR(VLOOKUP(IF('７　経費請求書'!$P$1="岡山県",D107,B107),選挙人情報!A:T,4,FALSE),"")</f>
        <v/>
      </c>
      <c r="I107" s="294"/>
    </row>
    <row r="108" spans="1:9" ht="37.5" customHeight="1">
      <c r="A108" s="7">
        <v>103</v>
      </c>
      <c r="B108" s="18" t="e">
        <v>#VALUE!</v>
      </c>
      <c r="C108" s="7">
        <v>103</v>
      </c>
      <c r="D108" s="18" t="e">
        <v>#VALUE!</v>
      </c>
      <c r="E108" s="35">
        <v>103</v>
      </c>
      <c r="F108" s="86" t="str">
        <f>IFERROR(VLOOKUP(IF('７　経費請求書'!$P$1="岡山県",D108,B108),選挙人情報!A:T,13,FALSE),"")</f>
        <v/>
      </c>
      <c r="G108" s="282" t="str">
        <f>IFERROR(VLOOKUP(IF('７　経費請求書'!$P$1="岡山県",D108,B108),選挙人情報!A:T,19,FALSE),"")</f>
        <v/>
      </c>
      <c r="H108" s="270" t="str">
        <f>IFERROR(VLOOKUP(IF('７　経費請求書'!$P$1="岡山県",D108,B108),選挙人情報!A:T,4,FALSE),"")</f>
        <v/>
      </c>
      <c r="I108" s="294"/>
    </row>
    <row r="109" spans="1:9" ht="37.5" customHeight="1">
      <c r="A109" s="7">
        <v>104</v>
      </c>
      <c r="B109" s="18" t="e">
        <v>#VALUE!</v>
      </c>
      <c r="C109" s="7">
        <v>104</v>
      </c>
      <c r="D109" s="18" t="e">
        <v>#VALUE!</v>
      </c>
      <c r="E109" s="35">
        <v>104</v>
      </c>
      <c r="F109" s="86" t="str">
        <f>IFERROR(VLOOKUP(IF('７　経費請求書'!$P$1="岡山県",D109,B109),選挙人情報!A:T,13,FALSE),"")</f>
        <v/>
      </c>
      <c r="G109" s="282" t="str">
        <f>IFERROR(VLOOKUP(IF('７　経費請求書'!$P$1="岡山県",D109,B109),選挙人情報!A:T,19,FALSE),"")</f>
        <v/>
      </c>
      <c r="H109" s="270" t="str">
        <f>IFERROR(VLOOKUP(IF('７　経費請求書'!$P$1="岡山県",D109,B109),選挙人情報!A:T,4,FALSE),"")</f>
        <v/>
      </c>
      <c r="I109" s="294"/>
    </row>
    <row r="110" spans="1:9" ht="37.5" customHeight="1" thickBot="1">
      <c r="A110" s="7">
        <v>105</v>
      </c>
      <c r="B110" s="18" t="e">
        <v>#VALUE!</v>
      </c>
      <c r="C110" s="7">
        <v>105</v>
      </c>
      <c r="D110" s="18" t="e">
        <v>#VALUE!</v>
      </c>
      <c r="E110" s="253">
        <v>105</v>
      </c>
      <c r="F110" s="252" t="str">
        <f>IFERROR(VLOOKUP(IF('７　経費請求書'!$P$1="岡山県",D110,B110),選挙人情報!A:T,13,FALSE),"")</f>
        <v/>
      </c>
      <c r="G110" s="284" t="str">
        <f>IFERROR(VLOOKUP(IF('７　経費請求書'!$P$1="岡山県",D110,B110),選挙人情報!A:T,19,FALSE),"")</f>
        <v/>
      </c>
      <c r="H110" s="285" t="str">
        <f>IFERROR(VLOOKUP(IF('７　経費請求書'!$P$1="岡山県",D110,B110),選挙人情報!A:T,4,FALSE),"")</f>
        <v/>
      </c>
      <c r="I110" s="295"/>
    </row>
    <row r="111" spans="1:9" ht="37.5" customHeight="1" thickTop="1">
      <c r="A111" s="7">
        <v>106</v>
      </c>
      <c r="B111" s="18" t="e">
        <v>#VALUE!</v>
      </c>
      <c r="C111" s="7">
        <v>106</v>
      </c>
      <c r="D111" s="18" t="e">
        <v>#VALUE!</v>
      </c>
      <c r="E111" s="189">
        <v>106</v>
      </c>
      <c r="F111" s="220" t="str">
        <f>IFERROR(VLOOKUP(IF('７　経費請求書'!$P$1="岡山県",D111,B111),選挙人情報!A:T,13,FALSE),"")</f>
        <v/>
      </c>
      <c r="G111" s="287" t="str">
        <f>IFERROR(VLOOKUP(IF('７　経費請求書'!$P$1="岡山県",D111,B111),選挙人情報!A:T,19,FALSE),"")</f>
        <v/>
      </c>
      <c r="H111" s="279" t="str">
        <f>IFERROR(VLOOKUP(IF('７　経費請求書'!$P$1="岡山県",D111,B111),選挙人情報!A:T,4,FALSE),"")</f>
        <v/>
      </c>
      <c r="I111" s="293"/>
    </row>
    <row r="112" spans="1:9" ht="37.5" customHeight="1">
      <c r="A112" s="7">
        <v>107</v>
      </c>
      <c r="B112" s="18" t="e">
        <v>#VALUE!</v>
      </c>
      <c r="C112" s="7">
        <v>107</v>
      </c>
      <c r="D112" s="18" t="e">
        <v>#VALUE!</v>
      </c>
      <c r="E112" s="35">
        <v>107</v>
      </c>
      <c r="F112" s="86" t="str">
        <f>IFERROR(VLOOKUP(IF('７　経費請求書'!$P$1="岡山県",D112,B112),選挙人情報!A:T,13,FALSE),"")</f>
        <v/>
      </c>
      <c r="G112" s="282" t="str">
        <f>IFERROR(VLOOKUP(IF('７　経費請求書'!$P$1="岡山県",D112,B112),選挙人情報!A:T,19,FALSE),"")</f>
        <v/>
      </c>
      <c r="H112" s="270" t="str">
        <f>IFERROR(VLOOKUP(IF('７　経費請求書'!$P$1="岡山県",D112,B112),選挙人情報!A:T,4,FALSE),"")</f>
        <v/>
      </c>
      <c r="I112" s="294"/>
    </row>
    <row r="113" spans="1:9" ht="37.5" customHeight="1">
      <c r="A113" s="7">
        <v>108</v>
      </c>
      <c r="B113" s="18" t="e">
        <v>#VALUE!</v>
      </c>
      <c r="C113" s="7">
        <v>108</v>
      </c>
      <c r="D113" s="18" t="e">
        <v>#VALUE!</v>
      </c>
      <c r="E113" s="35">
        <v>108</v>
      </c>
      <c r="F113" s="86" t="str">
        <f>IFERROR(VLOOKUP(IF('７　経費請求書'!$P$1="岡山県",D113,B113),選挙人情報!A:T,13,FALSE),"")</f>
        <v/>
      </c>
      <c r="G113" s="282" t="str">
        <f>IFERROR(VLOOKUP(IF('７　経費請求書'!$P$1="岡山県",D113,B113),選挙人情報!A:T,19,FALSE),"")</f>
        <v/>
      </c>
      <c r="H113" s="270" t="str">
        <f>IFERROR(VLOOKUP(IF('７　経費請求書'!$P$1="岡山県",D113,B113),選挙人情報!A:T,4,FALSE),"")</f>
        <v/>
      </c>
      <c r="I113" s="294"/>
    </row>
    <row r="114" spans="1:9" ht="37.5" customHeight="1">
      <c r="A114" s="7">
        <v>109</v>
      </c>
      <c r="B114" s="18" t="e">
        <v>#VALUE!</v>
      </c>
      <c r="C114" s="7">
        <v>109</v>
      </c>
      <c r="D114" s="18" t="e">
        <v>#VALUE!</v>
      </c>
      <c r="E114" s="35">
        <v>109</v>
      </c>
      <c r="F114" s="86" t="str">
        <f>IFERROR(VLOOKUP(IF('７　経費請求書'!$P$1="岡山県",D114,B114),選挙人情報!A:T,13,FALSE),"")</f>
        <v/>
      </c>
      <c r="G114" s="282" t="str">
        <f>IFERROR(VLOOKUP(IF('７　経費請求書'!$P$1="岡山県",D114,B114),選挙人情報!A:T,19,FALSE),"")</f>
        <v/>
      </c>
      <c r="H114" s="270" t="str">
        <f>IFERROR(VLOOKUP(IF('７　経費請求書'!$P$1="岡山県",D114,B114),選挙人情報!A:T,4,FALSE),"")</f>
        <v/>
      </c>
      <c r="I114" s="294"/>
    </row>
    <row r="115" spans="1:9" ht="37.5" customHeight="1" thickBot="1">
      <c r="A115" s="7">
        <v>110</v>
      </c>
      <c r="B115" s="18" t="e">
        <v>#VALUE!</v>
      </c>
      <c r="C115" s="7">
        <v>110</v>
      </c>
      <c r="D115" s="18" t="e">
        <v>#VALUE!</v>
      </c>
      <c r="E115" s="253">
        <v>110</v>
      </c>
      <c r="F115" s="252" t="str">
        <f>IFERROR(VLOOKUP(IF('７　経費請求書'!$P$1="岡山県",D115,B115),選挙人情報!A:T,13,FALSE),"")</f>
        <v/>
      </c>
      <c r="G115" s="284" t="str">
        <f>IFERROR(VLOOKUP(IF('７　経費請求書'!$P$1="岡山県",D115,B115),選挙人情報!A:T,19,FALSE),"")</f>
        <v/>
      </c>
      <c r="H115" s="285" t="str">
        <f>IFERROR(VLOOKUP(IF('７　経費請求書'!$P$1="岡山県",D115,B115),選挙人情報!A:T,4,FALSE),"")</f>
        <v/>
      </c>
      <c r="I115" s="295"/>
    </row>
    <row r="116" spans="1:9" ht="37.5" customHeight="1" thickTop="1">
      <c r="A116" s="7">
        <v>111</v>
      </c>
      <c r="B116" s="18" t="e">
        <v>#VALUE!</v>
      </c>
      <c r="C116" s="7">
        <v>111</v>
      </c>
      <c r="D116" s="18" t="e">
        <v>#VALUE!</v>
      </c>
      <c r="E116" s="189">
        <v>111</v>
      </c>
      <c r="F116" s="220" t="str">
        <f>IFERROR(VLOOKUP(IF('７　経費請求書'!$P$1="岡山県",D116,B116),選挙人情報!A:T,13,FALSE),"")</f>
        <v/>
      </c>
      <c r="G116" s="287" t="str">
        <f>IFERROR(VLOOKUP(IF('７　経費請求書'!$P$1="岡山県",D116,B116),選挙人情報!A:T,19,FALSE),"")</f>
        <v/>
      </c>
      <c r="H116" s="279" t="str">
        <f>IFERROR(VLOOKUP(IF('７　経費請求書'!$P$1="岡山県",D116,B116),選挙人情報!A:T,4,FALSE),"")</f>
        <v/>
      </c>
      <c r="I116" s="293"/>
    </row>
    <row r="117" spans="1:9" ht="37.5" customHeight="1">
      <c r="A117" s="7">
        <v>112</v>
      </c>
      <c r="B117" s="18" t="e">
        <v>#VALUE!</v>
      </c>
      <c r="C117" s="7">
        <v>112</v>
      </c>
      <c r="D117" s="18" t="e">
        <v>#VALUE!</v>
      </c>
      <c r="E117" s="35">
        <v>112</v>
      </c>
      <c r="F117" s="86" t="str">
        <f>IFERROR(VLOOKUP(IF('７　経費請求書'!$P$1="岡山県",D117,B117),選挙人情報!A:T,13,FALSE),"")</f>
        <v/>
      </c>
      <c r="G117" s="282" t="str">
        <f>IFERROR(VLOOKUP(IF('７　経費請求書'!$P$1="岡山県",D117,B117),選挙人情報!A:T,19,FALSE),"")</f>
        <v/>
      </c>
      <c r="H117" s="270" t="str">
        <f>IFERROR(VLOOKUP(IF('７　経費請求書'!$P$1="岡山県",D117,B117),選挙人情報!A:T,4,FALSE),"")</f>
        <v/>
      </c>
      <c r="I117" s="294"/>
    </row>
    <row r="118" spans="1:9" ht="37.5" customHeight="1">
      <c r="A118" s="7">
        <v>113</v>
      </c>
      <c r="B118" s="18" t="e">
        <v>#VALUE!</v>
      </c>
      <c r="C118" s="7">
        <v>113</v>
      </c>
      <c r="D118" s="18" t="e">
        <v>#VALUE!</v>
      </c>
      <c r="E118" s="35">
        <v>113</v>
      </c>
      <c r="F118" s="86" t="str">
        <f>IFERROR(VLOOKUP(IF('７　経費請求書'!$P$1="岡山県",D118,B118),選挙人情報!A:T,13,FALSE),"")</f>
        <v/>
      </c>
      <c r="G118" s="282" t="str">
        <f>IFERROR(VLOOKUP(IF('７　経費請求書'!$P$1="岡山県",D118,B118),選挙人情報!A:T,19,FALSE),"")</f>
        <v/>
      </c>
      <c r="H118" s="270" t="str">
        <f>IFERROR(VLOOKUP(IF('７　経費請求書'!$P$1="岡山県",D118,B118),選挙人情報!A:T,4,FALSE),"")</f>
        <v/>
      </c>
      <c r="I118" s="294"/>
    </row>
    <row r="119" spans="1:9" ht="37.5" customHeight="1">
      <c r="A119" s="7">
        <v>114</v>
      </c>
      <c r="B119" s="18" t="e">
        <v>#VALUE!</v>
      </c>
      <c r="C119" s="7">
        <v>114</v>
      </c>
      <c r="D119" s="18" t="e">
        <v>#VALUE!</v>
      </c>
      <c r="E119" s="35">
        <v>114</v>
      </c>
      <c r="F119" s="86" t="str">
        <f>IFERROR(VLOOKUP(IF('７　経費請求書'!$P$1="岡山県",D119,B119),選挙人情報!A:T,13,FALSE),"")</f>
        <v/>
      </c>
      <c r="G119" s="282" t="str">
        <f>IFERROR(VLOOKUP(IF('７　経費請求書'!$P$1="岡山県",D119,B119),選挙人情報!A:T,19,FALSE),"")</f>
        <v/>
      </c>
      <c r="H119" s="270" t="str">
        <f>IFERROR(VLOOKUP(IF('７　経費請求書'!$P$1="岡山県",D119,B119),選挙人情報!A:T,4,FALSE),"")</f>
        <v/>
      </c>
      <c r="I119" s="294"/>
    </row>
    <row r="120" spans="1:9" ht="37.5" customHeight="1" thickBot="1">
      <c r="A120" s="7">
        <v>115</v>
      </c>
      <c r="B120" s="18" t="e">
        <v>#VALUE!</v>
      </c>
      <c r="C120" s="7">
        <v>115</v>
      </c>
      <c r="D120" s="18" t="e">
        <v>#VALUE!</v>
      </c>
      <c r="E120" s="253">
        <v>115</v>
      </c>
      <c r="F120" s="252" t="str">
        <f>IFERROR(VLOOKUP(IF('７　経費請求書'!$P$1="岡山県",D120,B120),選挙人情報!A:T,13,FALSE),"")</f>
        <v/>
      </c>
      <c r="G120" s="284" t="str">
        <f>IFERROR(VLOOKUP(IF('７　経費請求書'!$P$1="岡山県",D120,B120),選挙人情報!A:T,19,FALSE),"")</f>
        <v/>
      </c>
      <c r="H120" s="285" t="str">
        <f>IFERROR(VLOOKUP(IF('７　経費請求書'!$P$1="岡山県",D120,B120),選挙人情報!A:T,4,FALSE),"")</f>
        <v/>
      </c>
      <c r="I120" s="295"/>
    </row>
    <row r="121" spans="1:9" ht="37.5" customHeight="1" thickTop="1">
      <c r="A121" s="7">
        <v>116</v>
      </c>
      <c r="B121" s="18" t="e">
        <v>#VALUE!</v>
      </c>
      <c r="C121" s="7">
        <v>116</v>
      </c>
      <c r="D121" s="18" t="e">
        <v>#VALUE!</v>
      </c>
      <c r="E121" s="189">
        <v>116</v>
      </c>
      <c r="F121" s="220" t="str">
        <f>IFERROR(VLOOKUP(IF('７　経費請求書'!$P$1="岡山県",D121,B121),選挙人情報!A:T,13,FALSE),"")</f>
        <v/>
      </c>
      <c r="G121" s="287" t="str">
        <f>IFERROR(VLOOKUP(IF('７　経費請求書'!$P$1="岡山県",D121,B121),選挙人情報!A:T,19,FALSE),"")</f>
        <v/>
      </c>
      <c r="H121" s="279" t="str">
        <f>IFERROR(VLOOKUP(IF('７　経費請求書'!$P$1="岡山県",D121,B121),選挙人情報!A:T,4,FALSE),"")</f>
        <v/>
      </c>
      <c r="I121" s="293"/>
    </row>
    <row r="122" spans="1:9" ht="37.5" customHeight="1">
      <c r="A122" s="7">
        <v>117</v>
      </c>
      <c r="B122" s="18" t="e">
        <v>#VALUE!</v>
      </c>
      <c r="C122" s="7">
        <v>117</v>
      </c>
      <c r="D122" s="18" t="e">
        <v>#VALUE!</v>
      </c>
      <c r="E122" s="35">
        <v>117</v>
      </c>
      <c r="F122" s="86" t="str">
        <f>IFERROR(VLOOKUP(IF('７　経費請求書'!$P$1="岡山県",D122,B122),選挙人情報!A:T,13,FALSE),"")</f>
        <v/>
      </c>
      <c r="G122" s="282" t="str">
        <f>IFERROR(VLOOKUP(IF('７　経費請求書'!$P$1="岡山県",D122,B122),選挙人情報!A:T,19,FALSE),"")</f>
        <v/>
      </c>
      <c r="H122" s="270" t="str">
        <f>IFERROR(VLOOKUP(IF('７　経費請求書'!$P$1="岡山県",D122,B122),選挙人情報!A:T,4,FALSE),"")</f>
        <v/>
      </c>
      <c r="I122" s="294"/>
    </row>
    <row r="123" spans="1:9" ht="37.5" customHeight="1">
      <c r="A123" s="7">
        <v>118</v>
      </c>
      <c r="B123" s="18" t="e">
        <v>#VALUE!</v>
      </c>
      <c r="C123" s="7">
        <v>118</v>
      </c>
      <c r="D123" s="18" t="e">
        <v>#VALUE!</v>
      </c>
      <c r="E123" s="35">
        <v>118</v>
      </c>
      <c r="F123" s="86" t="str">
        <f>IFERROR(VLOOKUP(IF('７　経費請求書'!$P$1="岡山県",D123,B123),選挙人情報!A:T,13,FALSE),"")</f>
        <v/>
      </c>
      <c r="G123" s="282" t="str">
        <f>IFERROR(VLOOKUP(IF('７　経費請求書'!$P$1="岡山県",D123,B123),選挙人情報!A:T,19,FALSE),"")</f>
        <v/>
      </c>
      <c r="H123" s="270" t="str">
        <f>IFERROR(VLOOKUP(IF('７　経費請求書'!$P$1="岡山県",D123,B123),選挙人情報!A:T,4,FALSE),"")</f>
        <v/>
      </c>
      <c r="I123" s="294"/>
    </row>
    <row r="124" spans="1:9" ht="37.5" customHeight="1">
      <c r="A124" s="7">
        <v>119</v>
      </c>
      <c r="B124" s="18" t="e">
        <v>#VALUE!</v>
      </c>
      <c r="C124" s="7">
        <v>119</v>
      </c>
      <c r="D124" s="18" t="e">
        <v>#VALUE!</v>
      </c>
      <c r="E124" s="35">
        <v>119</v>
      </c>
      <c r="F124" s="86" t="str">
        <f>IFERROR(VLOOKUP(IF('７　経費請求書'!$P$1="岡山県",D124,B124),選挙人情報!A:T,13,FALSE),"")</f>
        <v/>
      </c>
      <c r="G124" s="282" t="str">
        <f>IFERROR(VLOOKUP(IF('７　経費請求書'!$P$1="岡山県",D124,B124),選挙人情報!A:T,19,FALSE),"")</f>
        <v/>
      </c>
      <c r="H124" s="270" t="str">
        <f>IFERROR(VLOOKUP(IF('７　経費請求書'!$P$1="岡山県",D124,B124),選挙人情報!A:T,4,FALSE),"")</f>
        <v/>
      </c>
      <c r="I124" s="294"/>
    </row>
    <row r="125" spans="1:9" ht="37.5" customHeight="1" thickBot="1">
      <c r="A125" s="7">
        <v>120</v>
      </c>
      <c r="B125" s="18" t="e">
        <v>#VALUE!</v>
      </c>
      <c r="C125" s="7">
        <v>120</v>
      </c>
      <c r="D125" s="18" t="e">
        <v>#VALUE!</v>
      </c>
      <c r="E125" s="234">
        <v>120</v>
      </c>
      <c r="F125" s="223" t="str">
        <f>IFERROR(VLOOKUP(IF('７　経費請求書'!$P$1="岡山県",D125,B125),選挙人情報!A:T,13,FALSE),"")</f>
        <v/>
      </c>
      <c r="G125" s="291" t="str">
        <f>IFERROR(VLOOKUP(IF('７　経費請求書'!$P$1="岡山県",D125,B125),選挙人情報!A:T,19,FALSE),"")</f>
        <v/>
      </c>
      <c r="H125" s="275" t="str">
        <f>IFERROR(VLOOKUP(IF('７　経費請求書'!$P$1="岡山県",D125,B125),選挙人情報!A:T,4,FALSE),"")</f>
        <v/>
      </c>
      <c r="I125" s="296"/>
    </row>
    <row r="126" spans="1:9" ht="37.5" customHeight="1">
      <c r="A126" s="7">
        <v>121</v>
      </c>
      <c r="B126" s="18" t="e">
        <v>#VALUE!</v>
      </c>
      <c r="C126" s="7">
        <v>121</v>
      </c>
      <c r="D126" s="18" t="e">
        <v>#VALUE!</v>
      </c>
      <c r="E126" s="189">
        <v>121</v>
      </c>
      <c r="F126" s="220" t="str">
        <f>IFERROR(VLOOKUP(IF('７　経費請求書'!$P$1="岡山県",D126,B126),選挙人情報!A:T,13,FALSE),"")</f>
        <v/>
      </c>
      <c r="G126" s="287" t="str">
        <f>IFERROR(VLOOKUP(IF('７　経費請求書'!$P$1="岡山県",D126,B126),選挙人情報!A:T,19,FALSE),"")</f>
        <v/>
      </c>
      <c r="H126" s="279" t="str">
        <f>IFERROR(VLOOKUP(IF('７　経費請求書'!$P$1="岡山県",D126,B126),選挙人情報!A:T,4,FALSE),"")</f>
        <v/>
      </c>
      <c r="I126" s="293"/>
    </row>
    <row r="127" spans="1:9" ht="37.5" customHeight="1">
      <c r="A127" s="7">
        <v>122</v>
      </c>
      <c r="B127" s="18" t="e">
        <v>#VALUE!</v>
      </c>
      <c r="C127" s="7">
        <v>122</v>
      </c>
      <c r="D127" s="18" t="e">
        <v>#VALUE!</v>
      </c>
      <c r="E127" s="35">
        <v>122</v>
      </c>
      <c r="F127" s="86" t="str">
        <f>IFERROR(VLOOKUP(IF('７　経費請求書'!$P$1="岡山県",D127,B127),選挙人情報!A:T,13,FALSE),"")</f>
        <v/>
      </c>
      <c r="G127" s="282" t="str">
        <f>IFERROR(VLOOKUP(IF('７　経費請求書'!$P$1="岡山県",D127,B127),選挙人情報!A:T,19,FALSE),"")</f>
        <v/>
      </c>
      <c r="H127" s="270" t="str">
        <f>IFERROR(VLOOKUP(IF('７　経費請求書'!$P$1="岡山県",D127,B127),選挙人情報!A:T,4,FALSE),"")</f>
        <v/>
      </c>
      <c r="I127" s="294"/>
    </row>
    <row r="128" spans="1:9" ht="37.5" customHeight="1">
      <c r="A128" s="7">
        <v>123</v>
      </c>
      <c r="B128" s="18" t="e">
        <v>#VALUE!</v>
      </c>
      <c r="C128" s="7">
        <v>123</v>
      </c>
      <c r="D128" s="18" t="e">
        <v>#VALUE!</v>
      </c>
      <c r="E128" s="35">
        <v>123</v>
      </c>
      <c r="F128" s="86" t="str">
        <f>IFERROR(VLOOKUP(IF('７　経費請求書'!$P$1="岡山県",D128,B128),選挙人情報!A:T,13,FALSE),"")</f>
        <v/>
      </c>
      <c r="G128" s="282" t="str">
        <f>IFERROR(VLOOKUP(IF('７　経費請求書'!$P$1="岡山県",D128,B128),選挙人情報!A:T,19,FALSE),"")</f>
        <v/>
      </c>
      <c r="H128" s="270" t="str">
        <f>IFERROR(VLOOKUP(IF('７　経費請求書'!$P$1="岡山県",D128,B128),選挙人情報!A:T,4,FALSE),"")</f>
        <v/>
      </c>
      <c r="I128" s="294"/>
    </row>
    <row r="129" spans="1:9" ht="37.5" customHeight="1">
      <c r="A129" s="7">
        <v>124</v>
      </c>
      <c r="B129" s="18" t="e">
        <v>#VALUE!</v>
      </c>
      <c r="C129" s="7">
        <v>124</v>
      </c>
      <c r="D129" s="18" t="e">
        <v>#VALUE!</v>
      </c>
      <c r="E129" s="35">
        <v>124</v>
      </c>
      <c r="F129" s="86" t="str">
        <f>IFERROR(VLOOKUP(IF('７　経費請求書'!$P$1="岡山県",D129,B129),選挙人情報!A:T,13,FALSE),"")</f>
        <v/>
      </c>
      <c r="G129" s="282" t="str">
        <f>IFERROR(VLOOKUP(IF('７　経費請求書'!$P$1="岡山県",D129,B129),選挙人情報!A:T,19,FALSE),"")</f>
        <v/>
      </c>
      <c r="H129" s="270" t="str">
        <f>IFERROR(VLOOKUP(IF('７　経費請求書'!$P$1="岡山県",D129,B129),選挙人情報!A:T,4,FALSE),"")</f>
        <v/>
      </c>
      <c r="I129" s="294"/>
    </row>
    <row r="130" spans="1:9" ht="37.5" customHeight="1" thickBot="1">
      <c r="A130" s="7">
        <v>125</v>
      </c>
      <c r="B130" s="18" t="e">
        <v>#VALUE!</v>
      </c>
      <c r="C130" s="7">
        <v>125</v>
      </c>
      <c r="D130" s="18" t="e">
        <v>#VALUE!</v>
      </c>
      <c r="E130" s="253">
        <v>125</v>
      </c>
      <c r="F130" s="252" t="str">
        <f>IFERROR(VLOOKUP(IF('７　経費請求書'!$P$1="岡山県",D130,B130),選挙人情報!A:T,13,FALSE),"")</f>
        <v/>
      </c>
      <c r="G130" s="284" t="str">
        <f>IFERROR(VLOOKUP(IF('７　経費請求書'!$P$1="岡山県",D130,B130),選挙人情報!A:T,19,FALSE),"")</f>
        <v/>
      </c>
      <c r="H130" s="285" t="str">
        <f>IFERROR(VLOOKUP(IF('７　経費請求書'!$P$1="岡山県",D130,B130),選挙人情報!A:T,4,FALSE),"")</f>
        <v/>
      </c>
      <c r="I130" s="295"/>
    </row>
    <row r="131" spans="1:9" ht="37.5" customHeight="1" thickTop="1">
      <c r="A131" s="7">
        <v>126</v>
      </c>
      <c r="B131" s="18" t="e">
        <v>#VALUE!</v>
      </c>
      <c r="C131" s="7">
        <v>126</v>
      </c>
      <c r="D131" s="18" t="e">
        <v>#VALUE!</v>
      </c>
      <c r="E131" s="189">
        <v>126</v>
      </c>
      <c r="F131" s="220" t="str">
        <f>IFERROR(VLOOKUP(IF('７　経費請求書'!$P$1="岡山県",D131,B131),選挙人情報!A:T,13,FALSE),"")</f>
        <v/>
      </c>
      <c r="G131" s="287" t="str">
        <f>IFERROR(VLOOKUP(IF('７　経費請求書'!$P$1="岡山県",D131,B131),選挙人情報!A:T,19,FALSE),"")</f>
        <v/>
      </c>
      <c r="H131" s="279" t="str">
        <f>IFERROR(VLOOKUP(IF('７　経費請求書'!$P$1="岡山県",D131,B131),選挙人情報!A:T,4,FALSE),"")</f>
        <v/>
      </c>
      <c r="I131" s="293"/>
    </row>
    <row r="132" spans="1:9" ht="37.5" customHeight="1">
      <c r="A132" s="7">
        <v>127</v>
      </c>
      <c r="B132" s="18" t="e">
        <v>#VALUE!</v>
      </c>
      <c r="C132" s="7">
        <v>127</v>
      </c>
      <c r="D132" s="18" t="e">
        <v>#VALUE!</v>
      </c>
      <c r="E132" s="35">
        <v>127</v>
      </c>
      <c r="F132" s="86" t="str">
        <f>IFERROR(VLOOKUP(IF('７　経費請求書'!$P$1="岡山県",D132,B132),選挙人情報!A:T,13,FALSE),"")</f>
        <v/>
      </c>
      <c r="G132" s="282" t="str">
        <f>IFERROR(VLOOKUP(IF('７　経費請求書'!$P$1="岡山県",D132,B132),選挙人情報!A:T,19,FALSE),"")</f>
        <v/>
      </c>
      <c r="H132" s="270" t="str">
        <f>IFERROR(VLOOKUP(IF('７　経費請求書'!$P$1="岡山県",D132,B132),選挙人情報!A:T,4,FALSE),"")</f>
        <v/>
      </c>
      <c r="I132" s="294"/>
    </row>
    <row r="133" spans="1:9" ht="37.5" customHeight="1">
      <c r="A133" s="7">
        <v>128</v>
      </c>
      <c r="B133" s="18" t="e">
        <v>#VALUE!</v>
      </c>
      <c r="C133" s="7">
        <v>128</v>
      </c>
      <c r="D133" s="18" t="e">
        <v>#VALUE!</v>
      </c>
      <c r="E133" s="35">
        <v>128</v>
      </c>
      <c r="F133" s="86" t="str">
        <f>IFERROR(VLOOKUP(IF('７　経費請求書'!$P$1="岡山県",D133,B133),選挙人情報!A:T,13,FALSE),"")</f>
        <v/>
      </c>
      <c r="G133" s="282" t="str">
        <f>IFERROR(VLOOKUP(IF('７　経費請求書'!$P$1="岡山県",D133,B133),選挙人情報!A:T,19,FALSE),"")</f>
        <v/>
      </c>
      <c r="H133" s="270" t="str">
        <f>IFERROR(VLOOKUP(IF('７　経費請求書'!$P$1="岡山県",D133,B133),選挙人情報!A:T,4,FALSE),"")</f>
        <v/>
      </c>
      <c r="I133" s="294"/>
    </row>
    <row r="134" spans="1:9" ht="37.5" customHeight="1">
      <c r="A134" s="7">
        <v>129</v>
      </c>
      <c r="B134" s="18" t="e">
        <v>#VALUE!</v>
      </c>
      <c r="C134" s="7">
        <v>129</v>
      </c>
      <c r="D134" s="18" t="e">
        <v>#VALUE!</v>
      </c>
      <c r="E134" s="35">
        <v>129</v>
      </c>
      <c r="F134" s="86" t="str">
        <f>IFERROR(VLOOKUP(IF('７　経費請求書'!$P$1="岡山県",D134,B134),選挙人情報!A:T,13,FALSE),"")</f>
        <v/>
      </c>
      <c r="G134" s="282" t="str">
        <f>IFERROR(VLOOKUP(IF('７　経費請求書'!$P$1="岡山県",D134,B134),選挙人情報!A:T,19,FALSE),"")</f>
        <v/>
      </c>
      <c r="H134" s="270" t="str">
        <f>IFERROR(VLOOKUP(IF('７　経費請求書'!$P$1="岡山県",D134,B134),選挙人情報!A:T,4,FALSE),"")</f>
        <v/>
      </c>
      <c r="I134" s="294"/>
    </row>
    <row r="135" spans="1:9" ht="37.5" customHeight="1" thickBot="1">
      <c r="A135" s="7">
        <v>130</v>
      </c>
      <c r="B135" s="18" t="e">
        <v>#VALUE!</v>
      </c>
      <c r="C135" s="7">
        <v>130</v>
      </c>
      <c r="D135" s="18" t="e">
        <v>#VALUE!</v>
      </c>
      <c r="E135" s="253">
        <v>130</v>
      </c>
      <c r="F135" s="252" t="str">
        <f>IFERROR(VLOOKUP(IF('７　経費請求書'!$P$1="岡山県",D135,B135),選挙人情報!A:T,13,FALSE),"")</f>
        <v/>
      </c>
      <c r="G135" s="284" t="str">
        <f>IFERROR(VLOOKUP(IF('７　経費請求書'!$P$1="岡山県",D135,B135),選挙人情報!A:T,19,FALSE),"")</f>
        <v/>
      </c>
      <c r="H135" s="285" t="str">
        <f>IFERROR(VLOOKUP(IF('７　経費請求書'!$P$1="岡山県",D135,B135),選挙人情報!A:T,4,FALSE),"")</f>
        <v/>
      </c>
      <c r="I135" s="295"/>
    </row>
    <row r="136" spans="1:9" ht="37.5" customHeight="1" thickTop="1">
      <c r="A136" s="7">
        <v>131</v>
      </c>
      <c r="B136" s="18" t="e">
        <v>#VALUE!</v>
      </c>
      <c r="C136" s="7">
        <v>131</v>
      </c>
      <c r="D136" s="18" t="e">
        <v>#VALUE!</v>
      </c>
      <c r="E136" s="189">
        <v>131</v>
      </c>
      <c r="F136" s="220" t="str">
        <f>IFERROR(VLOOKUP(IF('７　経費請求書'!$P$1="岡山県",D136,B136),選挙人情報!A:T,13,FALSE),"")</f>
        <v/>
      </c>
      <c r="G136" s="287" t="str">
        <f>IFERROR(VLOOKUP(IF('７　経費請求書'!$P$1="岡山県",D136,B136),選挙人情報!A:T,19,FALSE),"")</f>
        <v/>
      </c>
      <c r="H136" s="279" t="str">
        <f>IFERROR(VLOOKUP(IF('７　経費請求書'!$P$1="岡山県",D136,B136),選挙人情報!A:T,4,FALSE),"")</f>
        <v/>
      </c>
      <c r="I136" s="293"/>
    </row>
    <row r="137" spans="1:9" ht="37.5" customHeight="1">
      <c r="A137" s="7">
        <v>132</v>
      </c>
      <c r="B137" s="18" t="e">
        <v>#VALUE!</v>
      </c>
      <c r="C137" s="7">
        <v>132</v>
      </c>
      <c r="D137" s="18" t="e">
        <v>#VALUE!</v>
      </c>
      <c r="E137" s="35">
        <v>132</v>
      </c>
      <c r="F137" s="86" t="str">
        <f>IFERROR(VLOOKUP(IF('７　経費請求書'!$P$1="岡山県",D137,B137),選挙人情報!A:T,13,FALSE),"")</f>
        <v/>
      </c>
      <c r="G137" s="282" t="str">
        <f>IFERROR(VLOOKUP(IF('７　経費請求書'!$P$1="岡山県",D137,B137),選挙人情報!A:T,19,FALSE),"")</f>
        <v/>
      </c>
      <c r="H137" s="270" t="str">
        <f>IFERROR(VLOOKUP(IF('７　経費請求書'!$P$1="岡山県",D137,B137),選挙人情報!A:T,4,FALSE),"")</f>
        <v/>
      </c>
      <c r="I137" s="294"/>
    </row>
    <row r="138" spans="1:9" ht="37.5" customHeight="1">
      <c r="A138" s="7">
        <v>133</v>
      </c>
      <c r="B138" s="18" t="e">
        <v>#VALUE!</v>
      </c>
      <c r="C138" s="7">
        <v>133</v>
      </c>
      <c r="D138" s="18" t="e">
        <v>#VALUE!</v>
      </c>
      <c r="E138" s="35">
        <v>133</v>
      </c>
      <c r="F138" s="86" t="str">
        <f>IFERROR(VLOOKUP(IF('７　経費請求書'!$P$1="岡山県",D138,B138),選挙人情報!A:T,13,FALSE),"")</f>
        <v/>
      </c>
      <c r="G138" s="282" t="str">
        <f>IFERROR(VLOOKUP(IF('７　経費請求書'!$P$1="岡山県",D138,B138),選挙人情報!A:T,19,FALSE),"")</f>
        <v/>
      </c>
      <c r="H138" s="270" t="str">
        <f>IFERROR(VLOOKUP(IF('７　経費請求書'!$P$1="岡山県",D138,B138),選挙人情報!A:T,4,FALSE),"")</f>
        <v/>
      </c>
      <c r="I138" s="294"/>
    </row>
    <row r="139" spans="1:9" ht="37.5" customHeight="1">
      <c r="A139" s="7">
        <v>134</v>
      </c>
      <c r="B139" s="18" t="e">
        <v>#VALUE!</v>
      </c>
      <c r="C139" s="7">
        <v>134</v>
      </c>
      <c r="D139" s="18" t="e">
        <v>#VALUE!</v>
      </c>
      <c r="E139" s="35">
        <v>134</v>
      </c>
      <c r="F139" s="86" t="str">
        <f>IFERROR(VLOOKUP(IF('７　経費請求書'!$P$1="岡山県",D139,B139),選挙人情報!A:T,13,FALSE),"")</f>
        <v/>
      </c>
      <c r="G139" s="282" t="str">
        <f>IFERROR(VLOOKUP(IF('７　経費請求書'!$P$1="岡山県",D139,B139),選挙人情報!A:T,19,FALSE),"")</f>
        <v/>
      </c>
      <c r="H139" s="270" t="str">
        <f>IFERROR(VLOOKUP(IF('７　経費請求書'!$P$1="岡山県",D139,B139),選挙人情報!A:T,4,FALSE),"")</f>
        <v/>
      </c>
      <c r="I139" s="294"/>
    </row>
    <row r="140" spans="1:9" ht="37.5" customHeight="1" thickBot="1">
      <c r="A140" s="7">
        <v>135</v>
      </c>
      <c r="B140" s="18" t="e">
        <v>#VALUE!</v>
      </c>
      <c r="C140" s="7">
        <v>135</v>
      </c>
      <c r="D140" s="18" t="e">
        <v>#VALUE!</v>
      </c>
      <c r="E140" s="253">
        <v>135</v>
      </c>
      <c r="F140" s="252" t="str">
        <f>IFERROR(VLOOKUP(IF('７　経費請求書'!$P$1="岡山県",D140,B140),選挙人情報!A:T,13,FALSE),"")</f>
        <v/>
      </c>
      <c r="G140" s="284" t="str">
        <f>IFERROR(VLOOKUP(IF('７　経費請求書'!$P$1="岡山県",D140,B140),選挙人情報!A:T,19,FALSE),"")</f>
        <v/>
      </c>
      <c r="H140" s="285" t="str">
        <f>IFERROR(VLOOKUP(IF('７　経費請求書'!$P$1="岡山県",D140,B140),選挙人情報!A:T,4,FALSE),"")</f>
        <v/>
      </c>
      <c r="I140" s="295"/>
    </row>
    <row r="141" spans="1:9" ht="37.5" customHeight="1" thickTop="1">
      <c r="A141" s="7">
        <v>136</v>
      </c>
      <c r="B141" s="18" t="e">
        <v>#VALUE!</v>
      </c>
      <c r="C141" s="7">
        <v>136</v>
      </c>
      <c r="D141" s="18" t="e">
        <v>#VALUE!</v>
      </c>
      <c r="E141" s="189">
        <v>136</v>
      </c>
      <c r="F141" s="220" t="str">
        <f>IFERROR(VLOOKUP(IF('７　経費請求書'!$P$1="岡山県",D141,B141),選挙人情報!A:T,13,FALSE),"")</f>
        <v/>
      </c>
      <c r="G141" s="287" t="str">
        <f>IFERROR(VLOOKUP(IF('７　経費請求書'!$P$1="岡山県",D141,B141),選挙人情報!A:T,19,FALSE),"")</f>
        <v/>
      </c>
      <c r="H141" s="279" t="str">
        <f>IFERROR(VLOOKUP(IF('７　経費請求書'!$P$1="岡山県",D141,B141),選挙人情報!A:T,4,FALSE),"")</f>
        <v/>
      </c>
      <c r="I141" s="293"/>
    </row>
    <row r="142" spans="1:9" ht="37.5" customHeight="1">
      <c r="A142" s="7">
        <v>137</v>
      </c>
      <c r="B142" s="18" t="e">
        <v>#VALUE!</v>
      </c>
      <c r="C142" s="7">
        <v>137</v>
      </c>
      <c r="D142" s="18" t="e">
        <v>#VALUE!</v>
      </c>
      <c r="E142" s="35">
        <v>137</v>
      </c>
      <c r="F142" s="86" t="str">
        <f>IFERROR(VLOOKUP(IF('７　経費請求書'!$P$1="岡山県",D142,B142),選挙人情報!A:T,13,FALSE),"")</f>
        <v/>
      </c>
      <c r="G142" s="282" t="str">
        <f>IFERROR(VLOOKUP(IF('７　経費請求書'!$P$1="岡山県",D142,B142),選挙人情報!A:T,19,FALSE),"")</f>
        <v/>
      </c>
      <c r="H142" s="270" t="str">
        <f>IFERROR(VLOOKUP(IF('７　経費請求書'!$P$1="岡山県",D142,B142),選挙人情報!A:T,4,FALSE),"")</f>
        <v/>
      </c>
      <c r="I142" s="294"/>
    </row>
    <row r="143" spans="1:9" ht="37.5" customHeight="1">
      <c r="A143" s="7">
        <v>138</v>
      </c>
      <c r="B143" s="18" t="e">
        <v>#VALUE!</v>
      </c>
      <c r="C143" s="7">
        <v>138</v>
      </c>
      <c r="D143" s="18" t="e">
        <v>#VALUE!</v>
      </c>
      <c r="E143" s="35">
        <v>138</v>
      </c>
      <c r="F143" s="86" t="str">
        <f>IFERROR(VLOOKUP(IF('７　経費請求書'!$P$1="岡山県",D143,B143),選挙人情報!A:T,13,FALSE),"")</f>
        <v/>
      </c>
      <c r="G143" s="282" t="str">
        <f>IFERROR(VLOOKUP(IF('７　経費請求書'!$P$1="岡山県",D143,B143),選挙人情報!A:T,19,FALSE),"")</f>
        <v/>
      </c>
      <c r="H143" s="270" t="str">
        <f>IFERROR(VLOOKUP(IF('７　経費請求書'!$P$1="岡山県",D143,B143),選挙人情報!A:T,4,FALSE),"")</f>
        <v/>
      </c>
      <c r="I143" s="294"/>
    </row>
    <row r="144" spans="1:9" ht="37.5" customHeight="1">
      <c r="A144" s="7">
        <v>139</v>
      </c>
      <c r="B144" s="18" t="e">
        <v>#VALUE!</v>
      </c>
      <c r="C144" s="7">
        <v>139</v>
      </c>
      <c r="D144" s="18" t="e">
        <v>#VALUE!</v>
      </c>
      <c r="E144" s="35">
        <v>139</v>
      </c>
      <c r="F144" s="86" t="str">
        <f>IFERROR(VLOOKUP(IF('７　経費請求書'!$P$1="岡山県",D144,B144),選挙人情報!A:T,13,FALSE),"")</f>
        <v/>
      </c>
      <c r="G144" s="282" t="str">
        <f>IFERROR(VLOOKUP(IF('７　経費請求書'!$P$1="岡山県",D144,B144),選挙人情報!A:T,19,FALSE),"")</f>
        <v/>
      </c>
      <c r="H144" s="270" t="str">
        <f>IFERROR(VLOOKUP(IF('７　経費請求書'!$P$1="岡山県",D144,B144),選挙人情報!A:T,4,FALSE),"")</f>
        <v/>
      </c>
      <c r="I144" s="294"/>
    </row>
    <row r="145" spans="1:9" ht="37.5" customHeight="1" thickBot="1">
      <c r="A145" s="7">
        <v>140</v>
      </c>
      <c r="B145" s="18" t="e">
        <v>#VALUE!</v>
      </c>
      <c r="C145" s="7">
        <v>140</v>
      </c>
      <c r="D145" s="18" t="e">
        <v>#VALUE!</v>
      </c>
      <c r="E145" s="234">
        <v>140</v>
      </c>
      <c r="F145" s="223" t="str">
        <f>IFERROR(VLOOKUP(IF('７　経費請求書'!$P$1="岡山県",D145,B145),選挙人情報!A:T,13,FALSE),"")</f>
        <v/>
      </c>
      <c r="G145" s="291" t="str">
        <f>IFERROR(VLOOKUP(IF('７　経費請求書'!$P$1="岡山県",D145,B145),選挙人情報!A:T,19,FALSE),"")</f>
        <v/>
      </c>
      <c r="H145" s="275" t="str">
        <f>IFERROR(VLOOKUP(IF('７　経費請求書'!$P$1="岡山県",D145,B145),選挙人情報!A:T,4,FALSE),"")</f>
        <v/>
      </c>
      <c r="I145" s="296"/>
    </row>
    <row r="146" spans="1:9" ht="37.5" customHeight="1">
      <c r="A146" s="7">
        <v>141</v>
      </c>
      <c r="B146" s="18" t="e">
        <v>#VALUE!</v>
      </c>
      <c r="C146" s="7">
        <v>141</v>
      </c>
      <c r="D146" s="18" t="e">
        <v>#VALUE!</v>
      </c>
      <c r="E146" s="189">
        <v>141</v>
      </c>
      <c r="F146" s="220" t="str">
        <f>IFERROR(VLOOKUP(IF('７　経費請求書'!$P$1="岡山県",D146,B146),選挙人情報!A:T,13,FALSE),"")</f>
        <v/>
      </c>
      <c r="G146" s="287" t="str">
        <f>IFERROR(VLOOKUP(IF('７　経費請求書'!$P$1="岡山県",D146,B146),選挙人情報!A:T,19,FALSE),"")</f>
        <v/>
      </c>
      <c r="H146" s="279" t="str">
        <f>IFERROR(VLOOKUP(IF('７　経費請求書'!$P$1="岡山県",D146,B146),選挙人情報!A:T,4,FALSE),"")</f>
        <v/>
      </c>
      <c r="I146" s="293"/>
    </row>
    <row r="147" spans="1:9" ht="37.5" customHeight="1">
      <c r="A147" s="7">
        <v>142</v>
      </c>
      <c r="B147" s="18" t="e">
        <v>#VALUE!</v>
      </c>
      <c r="C147" s="7">
        <v>142</v>
      </c>
      <c r="D147" s="18" t="e">
        <v>#VALUE!</v>
      </c>
      <c r="E147" s="35">
        <v>142</v>
      </c>
      <c r="F147" s="86" t="str">
        <f>IFERROR(VLOOKUP(IF('７　経費請求書'!$P$1="岡山県",D147,B147),選挙人情報!A:T,13,FALSE),"")</f>
        <v/>
      </c>
      <c r="G147" s="282" t="str">
        <f>IFERROR(VLOOKUP(IF('７　経費請求書'!$P$1="岡山県",D147,B147),選挙人情報!A:T,19,FALSE),"")</f>
        <v/>
      </c>
      <c r="H147" s="270" t="str">
        <f>IFERROR(VLOOKUP(IF('７　経費請求書'!$P$1="岡山県",D147,B147),選挙人情報!A:T,4,FALSE),"")</f>
        <v/>
      </c>
      <c r="I147" s="294"/>
    </row>
    <row r="148" spans="1:9" ht="37.5" customHeight="1">
      <c r="A148" s="7">
        <v>143</v>
      </c>
      <c r="B148" s="18" t="e">
        <v>#VALUE!</v>
      </c>
      <c r="C148" s="7">
        <v>143</v>
      </c>
      <c r="D148" s="18" t="e">
        <v>#VALUE!</v>
      </c>
      <c r="E148" s="35">
        <v>143</v>
      </c>
      <c r="F148" s="86" t="str">
        <f>IFERROR(VLOOKUP(IF('７　経費請求書'!$P$1="岡山県",D148,B148),選挙人情報!A:T,13,FALSE),"")</f>
        <v/>
      </c>
      <c r="G148" s="282" t="str">
        <f>IFERROR(VLOOKUP(IF('７　経費請求書'!$P$1="岡山県",D148,B148),選挙人情報!A:T,19,FALSE),"")</f>
        <v/>
      </c>
      <c r="H148" s="270" t="str">
        <f>IFERROR(VLOOKUP(IF('７　経費請求書'!$P$1="岡山県",D148,B148),選挙人情報!A:T,4,FALSE),"")</f>
        <v/>
      </c>
      <c r="I148" s="294"/>
    </row>
    <row r="149" spans="1:9" ht="37.5" customHeight="1">
      <c r="A149" s="7">
        <v>144</v>
      </c>
      <c r="B149" s="18" t="e">
        <v>#VALUE!</v>
      </c>
      <c r="C149" s="7">
        <v>144</v>
      </c>
      <c r="D149" s="18" t="e">
        <v>#VALUE!</v>
      </c>
      <c r="E149" s="35">
        <v>144</v>
      </c>
      <c r="F149" s="86" t="str">
        <f>IFERROR(VLOOKUP(IF('７　経費請求書'!$P$1="岡山県",D149,B149),選挙人情報!A:T,13,FALSE),"")</f>
        <v/>
      </c>
      <c r="G149" s="282" t="str">
        <f>IFERROR(VLOOKUP(IF('７　経費請求書'!$P$1="岡山県",D149,B149),選挙人情報!A:T,19,FALSE),"")</f>
        <v/>
      </c>
      <c r="H149" s="270" t="str">
        <f>IFERROR(VLOOKUP(IF('７　経費請求書'!$P$1="岡山県",D149,B149),選挙人情報!A:T,4,FALSE),"")</f>
        <v/>
      </c>
      <c r="I149" s="294"/>
    </row>
    <row r="150" spans="1:9" ht="37.5" customHeight="1" thickBot="1">
      <c r="A150" s="7">
        <v>145</v>
      </c>
      <c r="B150" s="18" t="e">
        <v>#VALUE!</v>
      </c>
      <c r="C150" s="7">
        <v>145</v>
      </c>
      <c r="D150" s="18" t="e">
        <v>#VALUE!</v>
      </c>
      <c r="E150" s="253">
        <v>145</v>
      </c>
      <c r="F150" s="252" t="str">
        <f>IFERROR(VLOOKUP(IF('７　経費請求書'!$P$1="岡山県",D150,B150),選挙人情報!A:T,13,FALSE),"")</f>
        <v/>
      </c>
      <c r="G150" s="284" t="str">
        <f>IFERROR(VLOOKUP(IF('７　経費請求書'!$P$1="岡山県",D150,B150),選挙人情報!A:T,19,FALSE),"")</f>
        <v/>
      </c>
      <c r="H150" s="285" t="str">
        <f>IFERROR(VLOOKUP(IF('７　経費請求書'!$P$1="岡山県",D150,B150),選挙人情報!A:T,4,FALSE),"")</f>
        <v/>
      </c>
      <c r="I150" s="295"/>
    </row>
    <row r="151" spans="1:9" ht="37.5" customHeight="1" thickTop="1">
      <c r="A151" s="7">
        <v>146</v>
      </c>
      <c r="B151" s="18" t="e">
        <v>#VALUE!</v>
      </c>
      <c r="C151" s="7">
        <v>146</v>
      </c>
      <c r="D151" s="18" t="e">
        <v>#VALUE!</v>
      </c>
      <c r="E151" s="189">
        <v>146</v>
      </c>
      <c r="F151" s="220" t="str">
        <f>IFERROR(VLOOKUP(IF('７　経費請求書'!$P$1="岡山県",D151,B151),選挙人情報!A:T,13,FALSE),"")</f>
        <v/>
      </c>
      <c r="G151" s="287" t="str">
        <f>IFERROR(VLOOKUP(IF('７　経費請求書'!$P$1="岡山県",D151,B151),選挙人情報!A:T,19,FALSE),"")</f>
        <v/>
      </c>
      <c r="H151" s="279" t="str">
        <f>IFERROR(VLOOKUP(IF('７　経費請求書'!$P$1="岡山県",D151,B151),選挙人情報!A:T,4,FALSE),"")</f>
        <v/>
      </c>
      <c r="I151" s="293"/>
    </row>
    <row r="152" spans="1:9" ht="37.5" customHeight="1">
      <c r="A152" s="7">
        <v>147</v>
      </c>
      <c r="B152" s="18" t="e">
        <v>#VALUE!</v>
      </c>
      <c r="C152" s="7">
        <v>147</v>
      </c>
      <c r="D152" s="18" t="e">
        <v>#VALUE!</v>
      </c>
      <c r="E152" s="35">
        <v>147</v>
      </c>
      <c r="F152" s="86" t="str">
        <f>IFERROR(VLOOKUP(IF('７　経費請求書'!$P$1="岡山県",D152,B152),選挙人情報!A:T,13,FALSE),"")</f>
        <v/>
      </c>
      <c r="G152" s="282" t="str">
        <f>IFERROR(VLOOKUP(IF('７　経費請求書'!$P$1="岡山県",D152,B152),選挙人情報!A:T,19,FALSE),"")</f>
        <v/>
      </c>
      <c r="H152" s="270" t="str">
        <f>IFERROR(VLOOKUP(IF('７　経費請求書'!$P$1="岡山県",D152,B152),選挙人情報!A:T,4,FALSE),"")</f>
        <v/>
      </c>
      <c r="I152" s="294"/>
    </row>
    <row r="153" spans="1:9" ht="37.5" customHeight="1">
      <c r="A153" s="7">
        <v>148</v>
      </c>
      <c r="B153" s="18" t="e">
        <v>#VALUE!</v>
      </c>
      <c r="C153" s="7">
        <v>148</v>
      </c>
      <c r="D153" s="18" t="e">
        <v>#VALUE!</v>
      </c>
      <c r="E153" s="35">
        <v>148</v>
      </c>
      <c r="F153" s="86" t="str">
        <f>IFERROR(VLOOKUP(IF('７　経費請求書'!$P$1="岡山県",D153,B153),選挙人情報!A:T,13,FALSE),"")</f>
        <v/>
      </c>
      <c r="G153" s="282" t="str">
        <f>IFERROR(VLOOKUP(IF('７　経費請求書'!$P$1="岡山県",D153,B153),選挙人情報!A:T,19,FALSE),"")</f>
        <v/>
      </c>
      <c r="H153" s="270" t="str">
        <f>IFERROR(VLOOKUP(IF('７　経費請求書'!$P$1="岡山県",D153,B153),選挙人情報!A:T,4,FALSE),"")</f>
        <v/>
      </c>
      <c r="I153" s="294"/>
    </row>
    <row r="154" spans="1:9" ht="37.5" customHeight="1">
      <c r="A154" s="7">
        <v>149</v>
      </c>
      <c r="B154" s="18" t="e">
        <v>#VALUE!</v>
      </c>
      <c r="C154" s="7">
        <v>149</v>
      </c>
      <c r="D154" s="18" t="e">
        <v>#VALUE!</v>
      </c>
      <c r="E154" s="35">
        <v>149</v>
      </c>
      <c r="F154" s="86" t="str">
        <f>IFERROR(VLOOKUP(IF('７　経費請求書'!$P$1="岡山県",D154,B154),選挙人情報!A:T,13,FALSE),"")</f>
        <v/>
      </c>
      <c r="G154" s="282" t="str">
        <f>IFERROR(VLOOKUP(IF('７　経費請求書'!$P$1="岡山県",D154,B154),選挙人情報!A:T,19,FALSE),"")</f>
        <v/>
      </c>
      <c r="H154" s="270" t="str">
        <f>IFERROR(VLOOKUP(IF('７　経費請求書'!$P$1="岡山県",D154,B154),選挙人情報!A:T,4,FALSE),"")</f>
        <v/>
      </c>
      <c r="I154" s="294"/>
    </row>
    <row r="155" spans="1:9" ht="37.5" customHeight="1" thickBot="1">
      <c r="A155" s="7">
        <v>150</v>
      </c>
      <c r="B155" s="18" t="e">
        <v>#VALUE!</v>
      </c>
      <c r="C155" s="7">
        <v>150</v>
      </c>
      <c r="D155" s="18" t="e">
        <v>#VALUE!</v>
      </c>
      <c r="E155" s="253">
        <v>150</v>
      </c>
      <c r="F155" s="252" t="str">
        <f>IFERROR(VLOOKUP(IF('７　経費請求書'!$P$1="岡山県",D155,B155),選挙人情報!A:T,13,FALSE),"")</f>
        <v/>
      </c>
      <c r="G155" s="284" t="str">
        <f>IFERROR(VLOOKUP(IF('７　経費請求書'!$P$1="岡山県",D155,B155),選挙人情報!A:T,19,FALSE),"")</f>
        <v/>
      </c>
      <c r="H155" s="285" t="str">
        <f>IFERROR(VLOOKUP(IF('７　経費請求書'!$P$1="岡山県",D155,B155),選挙人情報!A:T,4,FALSE),"")</f>
        <v/>
      </c>
      <c r="I155" s="295"/>
    </row>
    <row r="156" spans="1:9" ht="37.5" customHeight="1" thickTop="1">
      <c r="A156" s="7">
        <v>151</v>
      </c>
      <c r="B156" s="18" t="e">
        <v>#VALUE!</v>
      </c>
      <c r="C156" s="7">
        <v>151</v>
      </c>
      <c r="D156" s="18" t="e">
        <v>#VALUE!</v>
      </c>
      <c r="E156" s="189">
        <v>151</v>
      </c>
      <c r="F156" s="220" t="str">
        <f>IFERROR(VLOOKUP(IF('７　経費請求書'!$P$1="岡山県",D156,B156),選挙人情報!A:T,13,FALSE),"")</f>
        <v/>
      </c>
      <c r="G156" s="287" t="str">
        <f>IFERROR(VLOOKUP(IF('７　経費請求書'!$P$1="岡山県",D156,B156),選挙人情報!A:T,19,FALSE),"")</f>
        <v/>
      </c>
      <c r="H156" s="279" t="str">
        <f>IFERROR(VLOOKUP(IF('７　経費請求書'!$P$1="岡山県",D156,B156),選挙人情報!A:T,4,FALSE),"")</f>
        <v/>
      </c>
      <c r="I156" s="293"/>
    </row>
    <row r="157" spans="1:9" ht="37.5" customHeight="1">
      <c r="A157" s="7">
        <v>152</v>
      </c>
      <c r="B157" s="18" t="e">
        <v>#VALUE!</v>
      </c>
      <c r="C157" s="7">
        <v>152</v>
      </c>
      <c r="D157" s="18" t="e">
        <v>#VALUE!</v>
      </c>
      <c r="E157" s="35">
        <v>152</v>
      </c>
      <c r="F157" s="86" t="str">
        <f>IFERROR(VLOOKUP(IF('７　経費請求書'!$P$1="岡山県",D157,B157),選挙人情報!A:T,13,FALSE),"")</f>
        <v/>
      </c>
      <c r="G157" s="282" t="str">
        <f>IFERROR(VLOOKUP(IF('７　経費請求書'!$P$1="岡山県",D157,B157),選挙人情報!A:T,19,FALSE),"")</f>
        <v/>
      </c>
      <c r="H157" s="270" t="str">
        <f>IFERROR(VLOOKUP(IF('７　経費請求書'!$P$1="岡山県",D157,B157),選挙人情報!A:T,4,FALSE),"")</f>
        <v/>
      </c>
      <c r="I157" s="294"/>
    </row>
    <row r="158" spans="1:9" ht="37.5" customHeight="1">
      <c r="A158" s="7">
        <v>153</v>
      </c>
      <c r="B158" s="18" t="e">
        <v>#VALUE!</v>
      </c>
      <c r="C158" s="7">
        <v>153</v>
      </c>
      <c r="D158" s="18" t="e">
        <v>#VALUE!</v>
      </c>
      <c r="E158" s="35">
        <v>153</v>
      </c>
      <c r="F158" s="86" t="str">
        <f>IFERROR(VLOOKUP(IF('７　経費請求書'!$P$1="岡山県",D158,B158),選挙人情報!A:T,13,FALSE),"")</f>
        <v/>
      </c>
      <c r="G158" s="282" t="str">
        <f>IFERROR(VLOOKUP(IF('７　経費請求書'!$P$1="岡山県",D158,B158),選挙人情報!A:T,19,FALSE),"")</f>
        <v/>
      </c>
      <c r="H158" s="270" t="str">
        <f>IFERROR(VLOOKUP(IF('７　経費請求書'!$P$1="岡山県",D158,B158),選挙人情報!A:T,4,FALSE),"")</f>
        <v/>
      </c>
      <c r="I158" s="294"/>
    </row>
    <row r="159" spans="1:9" ht="37.5" customHeight="1">
      <c r="A159" s="7">
        <v>154</v>
      </c>
      <c r="B159" s="18" t="e">
        <v>#VALUE!</v>
      </c>
      <c r="C159" s="7">
        <v>154</v>
      </c>
      <c r="D159" s="18" t="e">
        <v>#VALUE!</v>
      </c>
      <c r="E159" s="35">
        <v>154</v>
      </c>
      <c r="F159" s="86" t="str">
        <f>IFERROR(VLOOKUP(IF('７　経費請求書'!$P$1="岡山県",D159,B159),選挙人情報!A:T,13,FALSE),"")</f>
        <v/>
      </c>
      <c r="G159" s="282" t="str">
        <f>IFERROR(VLOOKUP(IF('７　経費請求書'!$P$1="岡山県",D159,B159),選挙人情報!A:T,19,FALSE),"")</f>
        <v/>
      </c>
      <c r="H159" s="270" t="str">
        <f>IFERROR(VLOOKUP(IF('７　経費請求書'!$P$1="岡山県",D159,B159),選挙人情報!A:T,4,FALSE),"")</f>
        <v/>
      </c>
      <c r="I159" s="294"/>
    </row>
    <row r="160" spans="1:9" ht="37.5" customHeight="1" thickBot="1">
      <c r="A160" s="7">
        <v>155</v>
      </c>
      <c r="B160" s="18" t="e">
        <v>#VALUE!</v>
      </c>
      <c r="C160" s="7">
        <v>155</v>
      </c>
      <c r="D160" s="18" t="e">
        <v>#VALUE!</v>
      </c>
      <c r="E160" s="253">
        <v>155</v>
      </c>
      <c r="F160" s="252" t="str">
        <f>IFERROR(VLOOKUP(IF('７　経費請求書'!$P$1="岡山県",D160,B160),選挙人情報!A:T,13,FALSE),"")</f>
        <v/>
      </c>
      <c r="G160" s="284" t="str">
        <f>IFERROR(VLOOKUP(IF('７　経費請求書'!$P$1="岡山県",D160,B160),選挙人情報!A:T,19,FALSE),"")</f>
        <v/>
      </c>
      <c r="H160" s="285" t="str">
        <f>IFERROR(VLOOKUP(IF('７　経費請求書'!$P$1="岡山県",D160,B160),選挙人情報!A:T,4,FALSE),"")</f>
        <v/>
      </c>
      <c r="I160" s="295"/>
    </row>
    <row r="161" spans="1:9" ht="37.5" customHeight="1" thickTop="1">
      <c r="A161" s="7">
        <v>156</v>
      </c>
      <c r="B161" s="18" t="e">
        <v>#VALUE!</v>
      </c>
      <c r="C161" s="7">
        <v>156</v>
      </c>
      <c r="D161" s="18" t="e">
        <v>#VALUE!</v>
      </c>
      <c r="E161" s="189">
        <v>156</v>
      </c>
      <c r="F161" s="220" t="str">
        <f>IFERROR(VLOOKUP(IF('７　経費請求書'!$P$1="岡山県",D161,B161),選挙人情報!A:T,13,FALSE),"")</f>
        <v/>
      </c>
      <c r="G161" s="287" t="str">
        <f>IFERROR(VLOOKUP(IF('７　経費請求書'!$P$1="岡山県",D161,B161),選挙人情報!A:T,19,FALSE),"")</f>
        <v/>
      </c>
      <c r="H161" s="279" t="str">
        <f>IFERROR(VLOOKUP(IF('７　経費請求書'!$P$1="岡山県",D161,B161),選挙人情報!A:T,4,FALSE),"")</f>
        <v/>
      </c>
      <c r="I161" s="293"/>
    </row>
    <row r="162" spans="1:9" ht="37.5" customHeight="1">
      <c r="A162" s="7">
        <v>157</v>
      </c>
      <c r="B162" s="18" t="e">
        <v>#VALUE!</v>
      </c>
      <c r="C162" s="7">
        <v>157</v>
      </c>
      <c r="D162" s="18" t="e">
        <v>#VALUE!</v>
      </c>
      <c r="E162" s="35">
        <v>157</v>
      </c>
      <c r="F162" s="86" t="str">
        <f>IFERROR(VLOOKUP(IF('７　経費請求書'!$P$1="岡山県",D162,B162),選挙人情報!A:T,13,FALSE),"")</f>
        <v/>
      </c>
      <c r="G162" s="282" t="str">
        <f>IFERROR(VLOOKUP(IF('７　経費請求書'!$P$1="岡山県",D162,B162),選挙人情報!A:T,19,FALSE),"")</f>
        <v/>
      </c>
      <c r="H162" s="270" t="str">
        <f>IFERROR(VLOOKUP(IF('７　経費請求書'!$P$1="岡山県",D162,B162),選挙人情報!A:T,4,FALSE),"")</f>
        <v/>
      </c>
      <c r="I162" s="294"/>
    </row>
    <row r="163" spans="1:9" ht="37.5" customHeight="1">
      <c r="A163" s="7">
        <v>158</v>
      </c>
      <c r="B163" s="18" t="e">
        <v>#VALUE!</v>
      </c>
      <c r="C163" s="7">
        <v>158</v>
      </c>
      <c r="D163" s="18" t="e">
        <v>#VALUE!</v>
      </c>
      <c r="E163" s="35">
        <v>158</v>
      </c>
      <c r="F163" s="86" t="str">
        <f>IFERROR(VLOOKUP(IF('７　経費請求書'!$P$1="岡山県",D163,B163),選挙人情報!A:T,13,FALSE),"")</f>
        <v/>
      </c>
      <c r="G163" s="282" t="str">
        <f>IFERROR(VLOOKUP(IF('７　経費請求書'!$P$1="岡山県",D163,B163),選挙人情報!A:T,19,FALSE),"")</f>
        <v/>
      </c>
      <c r="H163" s="270" t="str">
        <f>IFERROR(VLOOKUP(IF('７　経費請求書'!$P$1="岡山県",D163,B163),選挙人情報!A:T,4,FALSE),"")</f>
        <v/>
      </c>
      <c r="I163" s="294"/>
    </row>
    <row r="164" spans="1:9" ht="37.5" customHeight="1">
      <c r="A164" s="7">
        <v>159</v>
      </c>
      <c r="B164" s="18" t="e">
        <v>#VALUE!</v>
      </c>
      <c r="C164" s="7">
        <v>159</v>
      </c>
      <c r="D164" s="18" t="e">
        <v>#VALUE!</v>
      </c>
      <c r="E164" s="35">
        <v>159</v>
      </c>
      <c r="F164" s="86" t="str">
        <f>IFERROR(VLOOKUP(IF('７　経費請求書'!$P$1="岡山県",D164,B164),選挙人情報!A:T,13,FALSE),"")</f>
        <v/>
      </c>
      <c r="G164" s="282" t="str">
        <f>IFERROR(VLOOKUP(IF('７　経費請求書'!$P$1="岡山県",D164,B164),選挙人情報!A:T,19,FALSE),"")</f>
        <v/>
      </c>
      <c r="H164" s="270" t="str">
        <f>IFERROR(VLOOKUP(IF('７　経費請求書'!$P$1="岡山県",D164,B164),選挙人情報!A:T,4,FALSE),"")</f>
        <v/>
      </c>
      <c r="I164" s="294"/>
    </row>
    <row r="165" spans="1:9" ht="37.5" customHeight="1">
      <c r="A165" s="7">
        <v>160</v>
      </c>
      <c r="B165" s="18" t="e">
        <v>#VALUE!</v>
      </c>
      <c r="C165" s="7">
        <v>160</v>
      </c>
      <c r="D165" s="18" t="e">
        <v>#VALUE!</v>
      </c>
      <c r="E165" s="35">
        <v>160</v>
      </c>
      <c r="F165" s="86" t="str">
        <f>IFERROR(VLOOKUP(IF('７　経費請求書'!$P$1="岡山県",D165,B165),選挙人情報!A:T,13,FALSE),"")</f>
        <v/>
      </c>
      <c r="G165" s="282" t="str">
        <f>IFERROR(VLOOKUP(IF('７　経費請求書'!$P$1="岡山県",D165,B165),選挙人情報!A:T,19,FALSE),"")</f>
        <v/>
      </c>
      <c r="H165" s="270" t="str">
        <f>IFERROR(VLOOKUP(IF('７　経費請求書'!$P$1="岡山県",D165,B165),選挙人情報!A:T,4,FALSE),"")</f>
        <v/>
      </c>
      <c r="I165" s="294"/>
    </row>
  </sheetData>
  <sheetProtection sheet="1" objects="1" scenarios="1" selectLockedCells="1"/>
  <mergeCells count="5">
    <mergeCell ref="E4:E5"/>
    <mergeCell ref="F4:F5"/>
    <mergeCell ref="G4:H4"/>
    <mergeCell ref="I4:I5"/>
    <mergeCell ref="H2:I2"/>
  </mergeCells>
  <phoneticPr fontId="1"/>
  <pageMargins left="0.70866141732283472" right="0.43307086614173229" top="0.74803149606299213" bottom="0.43307086614173229" header="0.31496062992125984" footer="0.31496062992125984"/>
  <pageSetup paperSize="9" scale="95" fitToHeight="0" orientation="portrait" r:id="rId1"/>
  <headerFooter>
    <oddHeader>&amp;R&amp;P枚目</oddHeader>
  </headerFooter>
  <rowBreaks count="7" manualBreakCount="7">
    <brk id="25" min="4" max="8" man="1"/>
    <brk id="45" min="4" max="8" man="1"/>
    <brk id="65" min="4" max="8" man="1"/>
    <brk id="85" min="4" max="8" man="1"/>
    <brk id="105" min="4" max="8" man="1"/>
    <brk id="125" min="4" max="8" man="1"/>
    <brk id="145" min="4"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9"/>
  <sheetViews>
    <sheetView showZeros="0" view="pageBreakPreview" zoomScale="65" zoomScaleNormal="80" zoomScaleSheetLayoutView="65" workbookViewId="0">
      <selection activeCell="I32" sqref="I32"/>
    </sheetView>
  </sheetViews>
  <sheetFormatPr defaultRowHeight="16.5" customHeight="1"/>
  <cols>
    <col min="1" max="1" width="3.625" customWidth="1"/>
    <col min="2" max="2" width="10.625" customWidth="1"/>
    <col min="3" max="32" width="8.75" customWidth="1"/>
    <col min="36" max="37" width="9" hidden="1" customWidth="1"/>
  </cols>
  <sheetData>
    <row r="1" spans="1:37" ht="22.5" customHeight="1">
      <c r="A1" s="79" t="s">
        <v>140</v>
      </c>
    </row>
    <row r="2" spans="1:37" ht="12" customHeight="1"/>
    <row r="3" spans="1:37" ht="16.5" customHeight="1">
      <c r="C3" s="11">
        <v>1</v>
      </c>
      <c r="D3" s="11">
        <v>2</v>
      </c>
      <c r="E3" s="11">
        <v>3</v>
      </c>
      <c r="F3" s="11">
        <v>4</v>
      </c>
      <c r="G3" s="11">
        <v>5</v>
      </c>
      <c r="H3" s="11">
        <v>6</v>
      </c>
      <c r="I3" s="11">
        <v>7</v>
      </c>
      <c r="J3" s="11">
        <v>8</v>
      </c>
      <c r="K3" s="11">
        <v>9</v>
      </c>
      <c r="L3" s="11">
        <v>10</v>
      </c>
      <c r="M3" s="11">
        <v>11</v>
      </c>
      <c r="N3" s="11">
        <v>12</v>
      </c>
      <c r="O3" s="11">
        <v>13</v>
      </c>
      <c r="P3" s="11">
        <v>14</v>
      </c>
      <c r="Q3" s="11">
        <v>15</v>
      </c>
      <c r="R3" s="11">
        <v>16</v>
      </c>
      <c r="S3" s="11">
        <v>17</v>
      </c>
      <c r="T3" s="11">
        <v>18</v>
      </c>
      <c r="U3" s="11">
        <v>19</v>
      </c>
      <c r="V3" s="11">
        <v>20</v>
      </c>
      <c r="W3" s="11">
        <v>21</v>
      </c>
      <c r="X3" s="11">
        <v>22</v>
      </c>
      <c r="Y3" s="11">
        <v>23</v>
      </c>
      <c r="Z3" s="11">
        <v>24</v>
      </c>
      <c r="AA3" s="11">
        <v>25</v>
      </c>
      <c r="AB3" s="11">
        <v>26</v>
      </c>
      <c r="AC3" s="11">
        <v>27</v>
      </c>
      <c r="AD3" s="11">
        <v>28</v>
      </c>
      <c r="AE3" s="11">
        <v>29</v>
      </c>
      <c r="AF3" s="11">
        <v>30</v>
      </c>
    </row>
    <row r="4" spans="1:37" ht="91.5" customHeight="1">
      <c r="B4" s="77"/>
      <c r="C4" s="76" t="s">
        <v>28</v>
      </c>
      <c r="D4" s="76" t="s">
        <v>29</v>
      </c>
      <c r="E4" s="76" t="s">
        <v>30</v>
      </c>
      <c r="F4" s="76" t="s">
        <v>31</v>
      </c>
      <c r="G4" s="76" t="s">
        <v>32</v>
      </c>
      <c r="H4" s="76" t="s">
        <v>33</v>
      </c>
      <c r="I4" s="76" t="s">
        <v>34</v>
      </c>
      <c r="J4" s="76" t="s">
        <v>35</v>
      </c>
      <c r="K4" s="76" t="s">
        <v>36</v>
      </c>
      <c r="L4" s="76" t="s">
        <v>37</v>
      </c>
      <c r="M4" s="76" t="s">
        <v>38</v>
      </c>
      <c r="N4" s="76" t="s">
        <v>39</v>
      </c>
      <c r="O4" s="76" t="s">
        <v>40</v>
      </c>
      <c r="P4" s="76" t="s">
        <v>41</v>
      </c>
      <c r="Q4" s="76" t="s">
        <v>42</v>
      </c>
      <c r="R4" s="76" t="s">
        <v>43</v>
      </c>
      <c r="S4" s="76" t="s">
        <v>44</v>
      </c>
      <c r="T4" s="76" t="s">
        <v>45</v>
      </c>
      <c r="U4" s="76" t="s">
        <v>46</v>
      </c>
      <c r="V4" s="76" t="s">
        <v>47</v>
      </c>
      <c r="W4" s="76" t="s">
        <v>48</v>
      </c>
      <c r="X4" s="76" t="s">
        <v>49</v>
      </c>
      <c r="Y4" s="76" t="s">
        <v>50</v>
      </c>
      <c r="Z4" s="76" t="s">
        <v>51</v>
      </c>
      <c r="AA4" s="76" t="s">
        <v>52</v>
      </c>
      <c r="AB4" s="76" t="s">
        <v>53</v>
      </c>
      <c r="AC4" s="76" t="s">
        <v>54</v>
      </c>
      <c r="AD4" s="76" t="s">
        <v>55</v>
      </c>
      <c r="AE4" s="76" t="s">
        <v>56</v>
      </c>
      <c r="AF4" s="76" t="s">
        <v>57</v>
      </c>
      <c r="AG4" s="75" t="s">
        <v>133</v>
      </c>
    </row>
    <row r="5" spans="1:37" ht="30" hidden="1" customHeight="1">
      <c r="B5" s="78">
        <f>DCOUNTA(選挙人情報!A:Y,,AJ6:AK7)</f>
        <v>160</v>
      </c>
      <c r="C5" s="18">
        <v>101</v>
      </c>
      <c r="D5" s="18">
        <v>102</v>
      </c>
      <c r="E5" s="18">
        <v>103</v>
      </c>
      <c r="F5" s="18">
        <v>104</v>
      </c>
      <c r="G5" s="18">
        <v>105</v>
      </c>
      <c r="H5" s="18">
        <v>106</v>
      </c>
      <c r="I5" s="18">
        <v>107</v>
      </c>
      <c r="J5" s="18">
        <v>108</v>
      </c>
      <c r="K5" s="18">
        <v>109</v>
      </c>
      <c r="L5" s="18">
        <v>110</v>
      </c>
      <c r="M5" s="18">
        <v>111</v>
      </c>
      <c r="N5" s="18">
        <v>112</v>
      </c>
      <c r="O5" s="18">
        <v>113</v>
      </c>
      <c r="P5" s="18">
        <v>114</v>
      </c>
      <c r="Q5" s="18">
        <v>115</v>
      </c>
      <c r="R5" s="18">
        <v>116</v>
      </c>
      <c r="S5" s="18">
        <v>117</v>
      </c>
      <c r="T5" s="18">
        <v>118</v>
      </c>
      <c r="U5" s="18">
        <v>119</v>
      </c>
      <c r="V5" s="18">
        <v>120</v>
      </c>
      <c r="W5" s="18">
        <v>121</v>
      </c>
      <c r="X5" s="18">
        <v>122</v>
      </c>
      <c r="Y5" s="18">
        <v>123</v>
      </c>
      <c r="Z5" s="18">
        <v>124</v>
      </c>
      <c r="AA5" s="18">
        <v>125</v>
      </c>
      <c r="AB5" s="18">
        <v>126</v>
      </c>
      <c r="AC5" s="18">
        <v>127</v>
      </c>
      <c r="AD5" s="18">
        <v>128</v>
      </c>
      <c r="AE5" s="18">
        <v>129</v>
      </c>
      <c r="AF5" s="18">
        <v>130</v>
      </c>
      <c r="AG5" s="74"/>
    </row>
    <row r="6" spans="1:37" ht="24" customHeight="1">
      <c r="A6" s="11">
        <v>1</v>
      </c>
      <c r="B6" s="80">
        <v>45576</v>
      </c>
      <c r="C6" s="100">
        <f t="dataTable" ref="C6:AF21" dt2D="1" dtr="1" r1="AK7" r2="AJ7"/>
        <v>0</v>
      </c>
      <c r="D6" s="100">
        <v>0</v>
      </c>
      <c r="E6" s="100">
        <v>0</v>
      </c>
      <c r="F6" s="100">
        <v>0</v>
      </c>
      <c r="G6" s="100">
        <v>0</v>
      </c>
      <c r="H6" s="100">
        <v>0</v>
      </c>
      <c r="I6" s="100">
        <v>0</v>
      </c>
      <c r="J6" s="100">
        <v>0</v>
      </c>
      <c r="K6" s="100">
        <v>0</v>
      </c>
      <c r="L6" s="100">
        <v>0</v>
      </c>
      <c r="M6" s="100">
        <v>0</v>
      </c>
      <c r="N6" s="100">
        <v>0</v>
      </c>
      <c r="O6" s="100">
        <v>0</v>
      </c>
      <c r="P6" s="100">
        <v>0</v>
      </c>
      <c r="Q6" s="100">
        <v>0</v>
      </c>
      <c r="R6" s="100">
        <v>0</v>
      </c>
      <c r="S6" s="100">
        <v>0</v>
      </c>
      <c r="T6" s="100">
        <v>0</v>
      </c>
      <c r="U6" s="100">
        <v>0</v>
      </c>
      <c r="V6" s="100">
        <v>0</v>
      </c>
      <c r="W6" s="100">
        <v>0</v>
      </c>
      <c r="X6" s="100">
        <v>0</v>
      </c>
      <c r="Y6" s="100">
        <v>0</v>
      </c>
      <c r="Z6" s="100">
        <v>0</v>
      </c>
      <c r="AA6" s="100">
        <v>0</v>
      </c>
      <c r="AB6" s="100">
        <v>0</v>
      </c>
      <c r="AC6" s="100">
        <v>0</v>
      </c>
      <c r="AD6" s="100">
        <v>0</v>
      </c>
      <c r="AE6" s="100">
        <v>0</v>
      </c>
      <c r="AF6" s="100">
        <v>0</v>
      </c>
      <c r="AG6" s="101">
        <f>SUM(C6:AF6)</f>
        <v>0</v>
      </c>
      <c r="AJ6" s="21" t="s">
        <v>73</v>
      </c>
      <c r="AK6" s="37" t="s">
        <v>139</v>
      </c>
    </row>
    <row r="7" spans="1:37" ht="24" customHeight="1">
      <c r="A7" s="11">
        <v>2</v>
      </c>
      <c r="B7" s="80">
        <v>45577</v>
      </c>
      <c r="C7" s="100">
        <v>0</v>
      </c>
      <c r="D7" s="100">
        <v>0</v>
      </c>
      <c r="E7" s="100">
        <v>0</v>
      </c>
      <c r="F7" s="100">
        <v>0</v>
      </c>
      <c r="G7" s="100">
        <v>0</v>
      </c>
      <c r="H7" s="100">
        <v>0</v>
      </c>
      <c r="I7" s="100">
        <v>0</v>
      </c>
      <c r="J7" s="100">
        <v>0</v>
      </c>
      <c r="K7" s="100">
        <v>0</v>
      </c>
      <c r="L7" s="100">
        <v>0</v>
      </c>
      <c r="M7" s="100">
        <v>0</v>
      </c>
      <c r="N7" s="100">
        <v>0</v>
      </c>
      <c r="O7" s="100">
        <v>0</v>
      </c>
      <c r="P7" s="100">
        <v>0</v>
      </c>
      <c r="Q7" s="100">
        <v>0</v>
      </c>
      <c r="R7" s="100">
        <v>0</v>
      </c>
      <c r="S7" s="100">
        <v>0</v>
      </c>
      <c r="T7" s="100">
        <v>0</v>
      </c>
      <c r="U7" s="100">
        <v>0</v>
      </c>
      <c r="V7" s="100">
        <v>0</v>
      </c>
      <c r="W7" s="100">
        <v>0</v>
      </c>
      <c r="X7" s="100">
        <v>0</v>
      </c>
      <c r="Y7" s="100">
        <v>0</v>
      </c>
      <c r="Z7" s="100">
        <v>0</v>
      </c>
      <c r="AA7" s="100">
        <v>0</v>
      </c>
      <c r="AB7" s="100">
        <v>0</v>
      </c>
      <c r="AC7" s="100">
        <v>0</v>
      </c>
      <c r="AD7" s="100">
        <v>0</v>
      </c>
      <c r="AE7" s="100">
        <v>0</v>
      </c>
      <c r="AF7" s="100">
        <v>0</v>
      </c>
      <c r="AG7" s="101">
        <f t="shared" ref="AG7:AG24" si="0">SUM(C7:AF7)</f>
        <v>0</v>
      </c>
      <c r="AJ7" s="7"/>
      <c r="AK7" s="7"/>
    </row>
    <row r="8" spans="1:37" ht="24" customHeight="1">
      <c r="A8" s="11">
        <v>3</v>
      </c>
      <c r="B8" s="80">
        <v>45578</v>
      </c>
      <c r="C8" s="100">
        <v>0</v>
      </c>
      <c r="D8" s="100">
        <v>0</v>
      </c>
      <c r="E8" s="100">
        <v>0</v>
      </c>
      <c r="F8" s="100">
        <v>0</v>
      </c>
      <c r="G8" s="100">
        <v>0</v>
      </c>
      <c r="H8" s="100">
        <v>0</v>
      </c>
      <c r="I8" s="100">
        <v>0</v>
      </c>
      <c r="J8" s="100">
        <v>0</v>
      </c>
      <c r="K8" s="100">
        <v>0</v>
      </c>
      <c r="L8" s="100">
        <v>0</v>
      </c>
      <c r="M8" s="100">
        <v>0</v>
      </c>
      <c r="N8" s="100">
        <v>0</v>
      </c>
      <c r="O8" s="100">
        <v>0</v>
      </c>
      <c r="P8" s="100">
        <v>0</v>
      </c>
      <c r="Q8" s="100">
        <v>0</v>
      </c>
      <c r="R8" s="100">
        <v>0</v>
      </c>
      <c r="S8" s="100">
        <v>0</v>
      </c>
      <c r="T8" s="100">
        <v>0</v>
      </c>
      <c r="U8" s="100">
        <v>0</v>
      </c>
      <c r="V8" s="100">
        <v>0</v>
      </c>
      <c r="W8" s="100">
        <v>0</v>
      </c>
      <c r="X8" s="100">
        <v>0</v>
      </c>
      <c r="Y8" s="100">
        <v>0</v>
      </c>
      <c r="Z8" s="100">
        <v>0</v>
      </c>
      <c r="AA8" s="100">
        <v>0</v>
      </c>
      <c r="AB8" s="100">
        <v>0</v>
      </c>
      <c r="AC8" s="100">
        <v>0</v>
      </c>
      <c r="AD8" s="100">
        <v>0</v>
      </c>
      <c r="AE8" s="100">
        <v>0</v>
      </c>
      <c r="AF8" s="100">
        <v>0</v>
      </c>
      <c r="AG8" s="101">
        <f t="shared" si="0"/>
        <v>0</v>
      </c>
    </row>
    <row r="9" spans="1:37" ht="24" customHeight="1">
      <c r="A9" s="11">
        <v>4</v>
      </c>
      <c r="B9" s="80">
        <v>45579</v>
      </c>
      <c r="C9" s="100">
        <v>0</v>
      </c>
      <c r="D9" s="100">
        <v>0</v>
      </c>
      <c r="E9" s="100">
        <v>0</v>
      </c>
      <c r="F9" s="100">
        <v>0</v>
      </c>
      <c r="G9" s="100">
        <v>0</v>
      </c>
      <c r="H9" s="100">
        <v>0</v>
      </c>
      <c r="I9" s="100">
        <v>0</v>
      </c>
      <c r="J9" s="100">
        <v>0</v>
      </c>
      <c r="K9" s="100">
        <v>0</v>
      </c>
      <c r="L9" s="100">
        <v>0</v>
      </c>
      <c r="M9" s="100">
        <v>0</v>
      </c>
      <c r="N9" s="100">
        <v>0</v>
      </c>
      <c r="O9" s="100">
        <v>0</v>
      </c>
      <c r="P9" s="100">
        <v>0</v>
      </c>
      <c r="Q9" s="100">
        <v>0</v>
      </c>
      <c r="R9" s="100">
        <v>0</v>
      </c>
      <c r="S9" s="100">
        <v>0</v>
      </c>
      <c r="T9" s="100">
        <v>0</v>
      </c>
      <c r="U9" s="100">
        <v>0</v>
      </c>
      <c r="V9" s="100">
        <v>0</v>
      </c>
      <c r="W9" s="100">
        <v>0</v>
      </c>
      <c r="X9" s="100">
        <v>0</v>
      </c>
      <c r="Y9" s="100">
        <v>0</v>
      </c>
      <c r="Z9" s="100">
        <v>0</v>
      </c>
      <c r="AA9" s="100">
        <v>0</v>
      </c>
      <c r="AB9" s="100">
        <v>0</v>
      </c>
      <c r="AC9" s="100">
        <v>0</v>
      </c>
      <c r="AD9" s="100">
        <v>0</v>
      </c>
      <c r="AE9" s="100">
        <v>0</v>
      </c>
      <c r="AF9" s="100">
        <v>0</v>
      </c>
      <c r="AG9" s="101">
        <f t="shared" si="0"/>
        <v>0</v>
      </c>
    </row>
    <row r="10" spans="1:37" ht="24" customHeight="1">
      <c r="A10" s="11">
        <v>5</v>
      </c>
      <c r="B10" s="80">
        <v>45580</v>
      </c>
      <c r="C10" s="100">
        <v>0</v>
      </c>
      <c r="D10" s="100">
        <v>0</v>
      </c>
      <c r="E10" s="100">
        <v>0</v>
      </c>
      <c r="F10" s="100">
        <v>0</v>
      </c>
      <c r="G10" s="100">
        <v>0</v>
      </c>
      <c r="H10" s="100">
        <v>0</v>
      </c>
      <c r="I10" s="100">
        <v>0</v>
      </c>
      <c r="J10" s="100">
        <v>0</v>
      </c>
      <c r="K10" s="100">
        <v>0</v>
      </c>
      <c r="L10" s="100">
        <v>0</v>
      </c>
      <c r="M10" s="100">
        <v>0</v>
      </c>
      <c r="N10" s="100">
        <v>0</v>
      </c>
      <c r="O10" s="100">
        <v>0</v>
      </c>
      <c r="P10" s="100">
        <v>0</v>
      </c>
      <c r="Q10" s="100">
        <v>0</v>
      </c>
      <c r="R10" s="100">
        <v>0</v>
      </c>
      <c r="S10" s="100">
        <v>0</v>
      </c>
      <c r="T10" s="100">
        <v>0</v>
      </c>
      <c r="U10" s="100">
        <v>0</v>
      </c>
      <c r="V10" s="100">
        <v>0</v>
      </c>
      <c r="W10" s="100">
        <v>0</v>
      </c>
      <c r="X10" s="100">
        <v>0</v>
      </c>
      <c r="Y10" s="100">
        <v>0</v>
      </c>
      <c r="Z10" s="100">
        <v>0</v>
      </c>
      <c r="AA10" s="100">
        <v>0</v>
      </c>
      <c r="AB10" s="100">
        <v>0</v>
      </c>
      <c r="AC10" s="100">
        <v>0</v>
      </c>
      <c r="AD10" s="100">
        <v>0</v>
      </c>
      <c r="AE10" s="100">
        <v>0</v>
      </c>
      <c r="AF10" s="100">
        <v>0</v>
      </c>
      <c r="AG10" s="101">
        <f t="shared" si="0"/>
        <v>0</v>
      </c>
    </row>
    <row r="11" spans="1:37" ht="24" customHeight="1">
      <c r="A11" s="11">
        <v>6</v>
      </c>
      <c r="B11" s="80">
        <v>45581</v>
      </c>
      <c r="C11" s="100">
        <v>0</v>
      </c>
      <c r="D11" s="100">
        <v>0</v>
      </c>
      <c r="E11" s="100">
        <v>0</v>
      </c>
      <c r="F11" s="100">
        <v>0</v>
      </c>
      <c r="G11" s="100">
        <v>0</v>
      </c>
      <c r="H11" s="100">
        <v>0</v>
      </c>
      <c r="I11" s="100">
        <v>0</v>
      </c>
      <c r="J11" s="100">
        <v>0</v>
      </c>
      <c r="K11" s="100">
        <v>0</v>
      </c>
      <c r="L11" s="100">
        <v>0</v>
      </c>
      <c r="M11" s="100">
        <v>0</v>
      </c>
      <c r="N11" s="100">
        <v>0</v>
      </c>
      <c r="O11" s="100">
        <v>0</v>
      </c>
      <c r="P11" s="100">
        <v>0</v>
      </c>
      <c r="Q11" s="100">
        <v>0</v>
      </c>
      <c r="R11" s="100">
        <v>0</v>
      </c>
      <c r="S11" s="100">
        <v>0</v>
      </c>
      <c r="T11" s="100">
        <v>0</v>
      </c>
      <c r="U11" s="100">
        <v>0</v>
      </c>
      <c r="V11" s="100">
        <v>0</v>
      </c>
      <c r="W11" s="100">
        <v>0</v>
      </c>
      <c r="X11" s="100">
        <v>0</v>
      </c>
      <c r="Y11" s="100">
        <v>0</v>
      </c>
      <c r="Z11" s="100">
        <v>0</v>
      </c>
      <c r="AA11" s="100">
        <v>0</v>
      </c>
      <c r="AB11" s="100">
        <v>0</v>
      </c>
      <c r="AC11" s="100">
        <v>0</v>
      </c>
      <c r="AD11" s="100">
        <v>0</v>
      </c>
      <c r="AE11" s="100">
        <v>0</v>
      </c>
      <c r="AF11" s="100">
        <v>0</v>
      </c>
      <c r="AG11" s="101">
        <f t="shared" si="0"/>
        <v>0</v>
      </c>
    </row>
    <row r="12" spans="1:37" ht="24" customHeight="1">
      <c r="A12" s="11">
        <v>7</v>
      </c>
      <c r="B12" s="80">
        <v>45582</v>
      </c>
      <c r="C12" s="100">
        <v>0</v>
      </c>
      <c r="D12" s="100">
        <v>0</v>
      </c>
      <c r="E12" s="100">
        <v>0</v>
      </c>
      <c r="F12" s="100">
        <v>0</v>
      </c>
      <c r="G12" s="100">
        <v>0</v>
      </c>
      <c r="H12" s="100">
        <v>0</v>
      </c>
      <c r="I12" s="100">
        <v>0</v>
      </c>
      <c r="J12" s="100">
        <v>0</v>
      </c>
      <c r="K12" s="100">
        <v>0</v>
      </c>
      <c r="L12" s="100">
        <v>0</v>
      </c>
      <c r="M12" s="100">
        <v>0</v>
      </c>
      <c r="N12" s="100">
        <v>0</v>
      </c>
      <c r="O12" s="100">
        <v>0</v>
      </c>
      <c r="P12" s="100">
        <v>0</v>
      </c>
      <c r="Q12" s="100">
        <v>0</v>
      </c>
      <c r="R12" s="100">
        <v>0</v>
      </c>
      <c r="S12" s="100">
        <v>0</v>
      </c>
      <c r="T12" s="100">
        <v>0</v>
      </c>
      <c r="U12" s="100">
        <v>0</v>
      </c>
      <c r="V12" s="100">
        <v>0</v>
      </c>
      <c r="W12" s="100">
        <v>0</v>
      </c>
      <c r="X12" s="100">
        <v>0</v>
      </c>
      <c r="Y12" s="100">
        <v>0</v>
      </c>
      <c r="Z12" s="100">
        <v>0</v>
      </c>
      <c r="AA12" s="100">
        <v>0</v>
      </c>
      <c r="AB12" s="100">
        <v>0</v>
      </c>
      <c r="AC12" s="100">
        <v>0</v>
      </c>
      <c r="AD12" s="100">
        <v>0</v>
      </c>
      <c r="AE12" s="100">
        <v>0</v>
      </c>
      <c r="AF12" s="100">
        <v>0</v>
      </c>
      <c r="AG12" s="101">
        <f t="shared" si="0"/>
        <v>0</v>
      </c>
    </row>
    <row r="13" spans="1:37" ht="24" customHeight="1">
      <c r="A13" s="11">
        <v>8</v>
      </c>
      <c r="B13" s="80">
        <v>45583</v>
      </c>
      <c r="C13" s="100">
        <v>0</v>
      </c>
      <c r="D13" s="100">
        <v>0</v>
      </c>
      <c r="E13" s="100">
        <v>0</v>
      </c>
      <c r="F13" s="100">
        <v>0</v>
      </c>
      <c r="G13" s="100">
        <v>0</v>
      </c>
      <c r="H13" s="100">
        <v>0</v>
      </c>
      <c r="I13" s="100">
        <v>0</v>
      </c>
      <c r="J13" s="100">
        <v>0</v>
      </c>
      <c r="K13" s="100">
        <v>0</v>
      </c>
      <c r="L13" s="100">
        <v>0</v>
      </c>
      <c r="M13" s="100">
        <v>0</v>
      </c>
      <c r="N13" s="100">
        <v>0</v>
      </c>
      <c r="O13" s="100">
        <v>0</v>
      </c>
      <c r="P13" s="100">
        <v>0</v>
      </c>
      <c r="Q13" s="100">
        <v>0</v>
      </c>
      <c r="R13" s="100">
        <v>0</v>
      </c>
      <c r="S13" s="100">
        <v>0</v>
      </c>
      <c r="T13" s="100">
        <v>0</v>
      </c>
      <c r="U13" s="100">
        <v>0</v>
      </c>
      <c r="V13" s="100">
        <v>0</v>
      </c>
      <c r="W13" s="100">
        <v>0</v>
      </c>
      <c r="X13" s="100">
        <v>0</v>
      </c>
      <c r="Y13" s="100">
        <v>0</v>
      </c>
      <c r="Z13" s="100">
        <v>0</v>
      </c>
      <c r="AA13" s="100">
        <v>0</v>
      </c>
      <c r="AB13" s="100">
        <v>0</v>
      </c>
      <c r="AC13" s="100">
        <v>0</v>
      </c>
      <c r="AD13" s="100">
        <v>0</v>
      </c>
      <c r="AE13" s="100">
        <v>0</v>
      </c>
      <c r="AF13" s="100">
        <v>0</v>
      </c>
      <c r="AG13" s="101">
        <f t="shared" si="0"/>
        <v>0</v>
      </c>
    </row>
    <row r="14" spans="1:37" ht="24" customHeight="1">
      <c r="A14" s="11">
        <v>9</v>
      </c>
      <c r="B14" s="80">
        <v>45584</v>
      </c>
      <c r="C14" s="100">
        <v>0</v>
      </c>
      <c r="D14" s="100">
        <v>0</v>
      </c>
      <c r="E14" s="100">
        <v>0</v>
      </c>
      <c r="F14" s="100">
        <v>0</v>
      </c>
      <c r="G14" s="100">
        <v>0</v>
      </c>
      <c r="H14" s="100">
        <v>0</v>
      </c>
      <c r="I14" s="100">
        <v>0</v>
      </c>
      <c r="J14" s="100">
        <v>0</v>
      </c>
      <c r="K14" s="100">
        <v>0</v>
      </c>
      <c r="L14" s="100">
        <v>0</v>
      </c>
      <c r="M14" s="100">
        <v>0</v>
      </c>
      <c r="N14" s="100">
        <v>0</v>
      </c>
      <c r="O14" s="100">
        <v>0</v>
      </c>
      <c r="P14" s="100">
        <v>0</v>
      </c>
      <c r="Q14" s="100">
        <v>0</v>
      </c>
      <c r="R14" s="100">
        <v>0</v>
      </c>
      <c r="S14" s="100">
        <v>0</v>
      </c>
      <c r="T14" s="100">
        <v>0</v>
      </c>
      <c r="U14" s="100">
        <v>0</v>
      </c>
      <c r="V14" s="100">
        <v>0</v>
      </c>
      <c r="W14" s="100">
        <v>0</v>
      </c>
      <c r="X14" s="100">
        <v>0</v>
      </c>
      <c r="Y14" s="100">
        <v>0</v>
      </c>
      <c r="Z14" s="100">
        <v>0</v>
      </c>
      <c r="AA14" s="100">
        <v>0</v>
      </c>
      <c r="AB14" s="100">
        <v>0</v>
      </c>
      <c r="AC14" s="100">
        <v>0</v>
      </c>
      <c r="AD14" s="100">
        <v>0</v>
      </c>
      <c r="AE14" s="100">
        <v>0</v>
      </c>
      <c r="AF14" s="100">
        <v>0</v>
      </c>
      <c r="AG14" s="101">
        <f t="shared" si="0"/>
        <v>0</v>
      </c>
    </row>
    <row r="15" spans="1:37" ht="24" customHeight="1">
      <c r="A15" s="11">
        <v>10</v>
      </c>
      <c r="B15" s="80">
        <v>45585</v>
      </c>
      <c r="C15" s="100">
        <v>0</v>
      </c>
      <c r="D15" s="100">
        <v>0</v>
      </c>
      <c r="E15" s="100">
        <v>0</v>
      </c>
      <c r="F15" s="100">
        <v>0</v>
      </c>
      <c r="G15" s="100">
        <v>0</v>
      </c>
      <c r="H15" s="100">
        <v>0</v>
      </c>
      <c r="I15" s="100">
        <v>0</v>
      </c>
      <c r="J15" s="100">
        <v>0</v>
      </c>
      <c r="K15" s="100">
        <v>0</v>
      </c>
      <c r="L15" s="100">
        <v>0</v>
      </c>
      <c r="M15" s="100">
        <v>0</v>
      </c>
      <c r="N15" s="100">
        <v>0</v>
      </c>
      <c r="O15" s="100">
        <v>0</v>
      </c>
      <c r="P15" s="100">
        <v>0</v>
      </c>
      <c r="Q15" s="100">
        <v>0</v>
      </c>
      <c r="R15" s="100">
        <v>0</v>
      </c>
      <c r="S15" s="100">
        <v>0</v>
      </c>
      <c r="T15" s="100">
        <v>0</v>
      </c>
      <c r="U15" s="100">
        <v>0</v>
      </c>
      <c r="V15" s="100">
        <v>0</v>
      </c>
      <c r="W15" s="100">
        <v>0</v>
      </c>
      <c r="X15" s="100">
        <v>0</v>
      </c>
      <c r="Y15" s="100">
        <v>0</v>
      </c>
      <c r="Z15" s="100">
        <v>0</v>
      </c>
      <c r="AA15" s="100">
        <v>0</v>
      </c>
      <c r="AB15" s="100">
        <v>0</v>
      </c>
      <c r="AC15" s="100">
        <v>0</v>
      </c>
      <c r="AD15" s="100">
        <v>0</v>
      </c>
      <c r="AE15" s="100">
        <v>0</v>
      </c>
      <c r="AF15" s="100">
        <v>0</v>
      </c>
      <c r="AG15" s="101">
        <f t="shared" si="0"/>
        <v>0</v>
      </c>
    </row>
    <row r="16" spans="1:37" ht="24" customHeight="1">
      <c r="A16" s="11">
        <v>11</v>
      </c>
      <c r="B16" s="80">
        <v>45586</v>
      </c>
      <c r="C16" s="100">
        <v>0</v>
      </c>
      <c r="D16" s="100">
        <v>0</v>
      </c>
      <c r="E16" s="100">
        <v>0</v>
      </c>
      <c r="F16" s="100">
        <v>0</v>
      </c>
      <c r="G16" s="100">
        <v>0</v>
      </c>
      <c r="H16" s="100">
        <v>0</v>
      </c>
      <c r="I16" s="100">
        <v>0</v>
      </c>
      <c r="J16" s="100">
        <v>0</v>
      </c>
      <c r="K16" s="100">
        <v>0</v>
      </c>
      <c r="L16" s="100">
        <v>0</v>
      </c>
      <c r="M16" s="100">
        <v>0</v>
      </c>
      <c r="N16" s="100">
        <v>0</v>
      </c>
      <c r="O16" s="100">
        <v>0</v>
      </c>
      <c r="P16" s="100">
        <v>0</v>
      </c>
      <c r="Q16" s="100">
        <v>0</v>
      </c>
      <c r="R16" s="100">
        <v>0</v>
      </c>
      <c r="S16" s="100">
        <v>0</v>
      </c>
      <c r="T16" s="100">
        <v>0</v>
      </c>
      <c r="U16" s="100">
        <v>0</v>
      </c>
      <c r="V16" s="100">
        <v>0</v>
      </c>
      <c r="W16" s="100">
        <v>0</v>
      </c>
      <c r="X16" s="100">
        <v>0</v>
      </c>
      <c r="Y16" s="100">
        <v>0</v>
      </c>
      <c r="Z16" s="100">
        <v>0</v>
      </c>
      <c r="AA16" s="100">
        <v>0</v>
      </c>
      <c r="AB16" s="100">
        <v>0</v>
      </c>
      <c r="AC16" s="100">
        <v>0</v>
      </c>
      <c r="AD16" s="100">
        <v>0</v>
      </c>
      <c r="AE16" s="100">
        <v>0</v>
      </c>
      <c r="AF16" s="100">
        <v>0</v>
      </c>
      <c r="AG16" s="101">
        <f t="shared" si="0"/>
        <v>0</v>
      </c>
    </row>
    <row r="17" spans="1:33" ht="24" customHeight="1">
      <c r="A17" s="11">
        <v>12</v>
      </c>
      <c r="B17" s="80">
        <v>45587</v>
      </c>
      <c r="C17" s="100">
        <v>0</v>
      </c>
      <c r="D17" s="100">
        <v>0</v>
      </c>
      <c r="E17" s="100">
        <v>0</v>
      </c>
      <c r="F17" s="100">
        <v>0</v>
      </c>
      <c r="G17" s="100">
        <v>0</v>
      </c>
      <c r="H17" s="100">
        <v>0</v>
      </c>
      <c r="I17" s="100">
        <v>0</v>
      </c>
      <c r="J17" s="100">
        <v>0</v>
      </c>
      <c r="K17" s="100">
        <v>0</v>
      </c>
      <c r="L17" s="100">
        <v>0</v>
      </c>
      <c r="M17" s="100">
        <v>0</v>
      </c>
      <c r="N17" s="100">
        <v>0</v>
      </c>
      <c r="O17" s="100">
        <v>0</v>
      </c>
      <c r="P17" s="100">
        <v>0</v>
      </c>
      <c r="Q17" s="100">
        <v>0</v>
      </c>
      <c r="R17" s="100">
        <v>0</v>
      </c>
      <c r="S17" s="100">
        <v>0</v>
      </c>
      <c r="T17" s="100">
        <v>0</v>
      </c>
      <c r="U17" s="100">
        <v>0</v>
      </c>
      <c r="V17" s="100">
        <v>0</v>
      </c>
      <c r="W17" s="100">
        <v>0</v>
      </c>
      <c r="X17" s="100">
        <v>0</v>
      </c>
      <c r="Y17" s="100">
        <v>0</v>
      </c>
      <c r="Z17" s="100">
        <v>0</v>
      </c>
      <c r="AA17" s="100">
        <v>0</v>
      </c>
      <c r="AB17" s="100">
        <v>0</v>
      </c>
      <c r="AC17" s="100">
        <v>0</v>
      </c>
      <c r="AD17" s="100">
        <v>0</v>
      </c>
      <c r="AE17" s="100">
        <v>0</v>
      </c>
      <c r="AF17" s="100">
        <v>0</v>
      </c>
      <c r="AG17" s="101">
        <f t="shared" si="0"/>
        <v>0</v>
      </c>
    </row>
    <row r="18" spans="1:33" ht="24" customHeight="1">
      <c r="A18" s="11">
        <v>13</v>
      </c>
      <c r="B18" s="80">
        <v>45588</v>
      </c>
      <c r="C18" s="100">
        <v>0</v>
      </c>
      <c r="D18" s="100">
        <v>0</v>
      </c>
      <c r="E18" s="100">
        <v>0</v>
      </c>
      <c r="F18" s="100">
        <v>0</v>
      </c>
      <c r="G18" s="100">
        <v>0</v>
      </c>
      <c r="H18" s="100">
        <v>0</v>
      </c>
      <c r="I18" s="100">
        <v>0</v>
      </c>
      <c r="J18" s="100">
        <v>0</v>
      </c>
      <c r="K18" s="100">
        <v>0</v>
      </c>
      <c r="L18" s="100">
        <v>0</v>
      </c>
      <c r="M18" s="100">
        <v>0</v>
      </c>
      <c r="N18" s="100">
        <v>0</v>
      </c>
      <c r="O18" s="100">
        <v>0</v>
      </c>
      <c r="P18" s="100">
        <v>0</v>
      </c>
      <c r="Q18" s="100">
        <v>0</v>
      </c>
      <c r="R18" s="100">
        <v>0</v>
      </c>
      <c r="S18" s="100">
        <v>0</v>
      </c>
      <c r="T18" s="100">
        <v>0</v>
      </c>
      <c r="U18" s="100">
        <v>0</v>
      </c>
      <c r="V18" s="100">
        <v>0</v>
      </c>
      <c r="W18" s="100">
        <v>0</v>
      </c>
      <c r="X18" s="100">
        <v>0</v>
      </c>
      <c r="Y18" s="100">
        <v>0</v>
      </c>
      <c r="Z18" s="100">
        <v>0</v>
      </c>
      <c r="AA18" s="100">
        <v>0</v>
      </c>
      <c r="AB18" s="100">
        <v>0</v>
      </c>
      <c r="AC18" s="100">
        <v>0</v>
      </c>
      <c r="AD18" s="100">
        <v>0</v>
      </c>
      <c r="AE18" s="100">
        <v>0</v>
      </c>
      <c r="AF18" s="100">
        <v>0</v>
      </c>
      <c r="AG18" s="101">
        <f t="shared" si="0"/>
        <v>0</v>
      </c>
    </row>
    <row r="19" spans="1:33" ht="24" customHeight="1">
      <c r="A19" s="11">
        <v>14</v>
      </c>
      <c r="B19" s="80">
        <v>45589</v>
      </c>
      <c r="C19" s="100">
        <v>0</v>
      </c>
      <c r="D19" s="100">
        <v>0</v>
      </c>
      <c r="E19" s="100">
        <v>0</v>
      </c>
      <c r="F19" s="100">
        <v>0</v>
      </c>
      <c r="G19" s="100">
        <v>0</v>
      </c>
      <c r="H19" s="100">
        <v>0</v>
      </c>
      <c r="I19" s="100">
        <v>0</v>
      </c>
      <c r="J19" s="100">
        <v>0</v>
      </c>
      <c r="K19" s="100">
        <v>0</v>
      </c>
      <c r="L19" s="100">
        <v>0</v>
      </c>
      <c r="M19" s="100">
        <v>0</v>
      </c>
      <c r="N19" s="100">
        <v>0</v>
      </c>
      <c r="O19" s="100">
        <v>0</v>
      </c>
      <c r="P19" s="100">
        <v>0</v>
      </c>
      <c r="Q19" s="100">
        <v>0</v>
      </c>
      <c r="R19" s="100">
        <v>0</v>
      </c>
      <c r="S19" s="100">
        <v>0</v>
      </c>
      <c r="T19" s="100">
        <v>0</v>
      </c>
      <c r="U19" s="100">
        <v>0</v>
      </c>
      <c r="V19" s="100">
        <v>0</v>
      </c>
      <c r="W19" s="100">
        <v>0</v>
      </c>
      <c r="X19" s="100">
        <v>0</v>
      </c>
      <c r="Y19" s="100">
        <v>0</v>
      </c>
      <c r="Z19" s="100">
        <v>0</v>
      </c>
      <c r="AA19" s="100">
        <v>0</v>
      </c>
      <c r="AB19" s="100">
        <v>0</v>
      </c>
      <c r="AC19" s="100">
        <v>0</v>
      </c>
      <c r="AD19" s="100">
        <v>0</v>
      </c>
      <c r="AE19" s="100">
        <v>0</v>
      </c>
      <c r="AF19" s="100">
        <v>0</v>
      </c>
      <c r="AG19" s="101">
        <f t="shared" si="0"/>
        <v>0</v>
      </c>
    </row>
    <row r="20" spans="1:33" ht="24" customHeight="1">
      <c r="A20" s="11">
        <v>15</v>
      </c>
      <c r="B20" s="80">
        <v>45590</v>
      </c>
      <c r="C20" s="100">
        <v>0</v>
      </c>
      <c r="D20" s="100">
        <v>0</v>
      </c>
      <c r="E20" s="100">
        <v>0</v>
      </c>
      <c r="F20" s="100">
        <v>0</v>
      </c>
      <c r="G20" s="100">
        <v>0</v>
      </c>
      <c r="H20" s="100">
        <v>0</v>
      </c>
      <c r="I20" s="100">
        <v>0</v>
      </c>
      <c r="J20" s="100">
        <v>0</v>
      </c>
      <c r="K20" s="100">
        <v>0</v>
      </c>
      <c r="L20" s="100">
        <v>0</v>
      </c>
      <c r="M20" s="100">
        <v>0</v>
      </c>
      <c r="N20" s="100">
        <v>0</v>
      </c>
      <c r="O20" s="100">
        <v>0</v>
      </c>
      <c r="P20" s="100">
        <v>0</v>
      </c>
      <c r="Q20" s="100">
        <v>0</v>
      </c>
      <c r="R20" s="100">
        <v>0</v>
      </c>
      <c r="S20" s="100">
        <v>0</v>
      </c>
      <c r="T20" s="100">
        <v>0</v>
      </c>
      <c r="U20" s="100">
        <v>0</v>
      </c>
      <c r="V20" s="100">
        <v>0</v>
      </c>
      <c r="W20" s="100">
        <v>0</v>
      </c>
      <c r="X20" s="100">
        <v>0</v>
      </c>
      <c r="Y20" s="100">
        <v>0</v>
      </c>
      <c r="Z20" s="100">
        <v>0</v>
      </c>
      <c r="AA20" s="100">
        <v>0</v>
      </c>
      <c r="AB20" s="100">
        <v>0</v>
      </c>
      <c r="AC20" s="100">
        <v>0</v>
      </c>
      <c r="AD20" s="100">
        <v>0</v>
      </c>
      <c r="AE20" s="100">
        <v>0</v>
      </c>
      <c r="AF20" s="100">
        <v>0</v>
      </c>
      <c r="AG20" s="101">
        <f t="shared" si="0"/>
        <v>0</v>
      </c>
    </row>
    <row r="21" spans="1:33" ht="24" customHeight="1">
      <c r="A21" s="11">
        <v>16</v>
      </c>
      <c r="B21" s="80">
        <v>45591</v>
      </c>
      <c r="C21" s="100">
        <v>0</v>
      </c>
      <c r="D21" s="100">
        <v>0</v>
      </c>
      <c r="E21" s="100">
        <v>0</v>
      </c>
      <c r="F21" s="100">
        <v>0</v>
      </c>
      <c r="G21" s="100">
        <v>0</v>
      </c>
      <c r="H21" s="100">
        <v>0</v>
      </c>
      <c r="I21" s="100">
        <v>0</v>
      </c>
      <c r="J21" s="100">
        <v>0</v>
      </c>
      <c r="K21" s="100">
        <v>0</v>
      </c>
      <c r="L21" s="100">
        <v>0</v>
      </c>
      <c r="M21" s="100">
        <v>0</v>
      </c>
      <c r="N21" s="100">
        <v>0</v>
      </c>
      <c r="O21" s="100">
        <v>0</v>
      </c>
      <c r="P21" s="100">
        <v>0</v>
      </c>
      <c r="Q21" s="100">
        <v>0</v>
      </c>
      <c r="R21" s="100">
        <v>0</v>
      </c>
      <c r="S21" s="100">
        <v>0</v>
      </c>
      <c r="T21" s="100">
        <v>0</v>
      </c>
      <c r="U21" s="100">
        <v>0</v>
      </c>
      <c r="V21" s="100">
        <v>0</v>
      </c>
      <c r="W21" s="100">
        <v>0</v>
      </c>
      <c r="X21" s="100">
        <v>0</v>
      </c>
      <c r="Y21" s="100">
        <v>0</v>
      </c>
      <c r="Z21" s="100">
        <v>0</v>
      </c>
      <c r="AA21" s="100">
        <v>0</v>
      </c>
      <c r="AB21" s="100">
        <v>0</v>
      </c>
      <c r="AC21" s="100">
        <v>0</v>
      </c>
      <c r="AD21" s="100">
        <v>0</v>
      </c>
      <c r="AE21" s="100">
        <v>0</v>
      </c>
      <c r="AF21" s="100">
        <v>0</v>
      </c>
      <c r="AG21" s="101">
        <f t="shared" si="0"/>
        <v>0</v>
      </c>
    </row>
    <row r="22" spans="1:33" ht="24" customHeight="1">
      <c r="B22" s="75" t="s">
        <v>132</v>
      </c>
      <c r="C22" s="102">
        <f>SUM(C6:C21)</f>
        <v>0</v>
      </c>
      <c r="D22" s="102">
        <f t="shared" ref="D22:AF22" si="1">SUM(D6:D21)</f>
        <v>0</v>
      </c>
      <c r="E22" s="102">
        <f t="shared" si="1"/>
        <v>0</v>
      </c>
      <c r="F22" s="102">
        <f t="shared" si="1"/>
        <v>0</v>
      </c>
      <c r="G22" s="102">
        <f t="shared" si="1"/>
        <v>0</v>
      </c>
      <c r="H22" s="102">
        <f t="shared" si="1"/>
        <v>0</v>
      </c>
      <c r="I22" s="102">
        <f t="shared" si="1"/>
        <v>0</v>
      </c>
      <c r="J22" s="102">
        <f t="shared" si="1"/>
        <v>0</v>
      </c>
      <c r="K22" s="102">
        <f t="shared" si="1"/>
        <v>0</v>
      </c>
      <c r="L22" s="102">
        <f t="shared" si="1"/>
        <v>0</v>
      </c>
      <c r="M22" s="102">
        <f t="shared" si="1"/>
        <v>0</v>
      </c>
      <c r="N22" s="102">
        <f t="shared" si="1"/>
        <v>0</v>
      </c>
      <c r="O22" s="102">
        <f t="shared" si="1"/>
        <v>0</v>
      </c>
      <c r="P22" s="102">
        <f t="shared" si="1"/>
        <v>0</v>
      </c>
      <c r="Q22" s="102">
        <f t="shared" si="1"/>
        <v>0</v>
      </c>
      <c r="R22" s="102">
        <f t="shared" si="1"/>
        <v>0</v>
      </c>
      <c r="S22" s="102">
        <f t="shared" si="1"/>
        <v>0</v>
      </c>
      <c r="T22" s="102">
        <f t="shared" si="1"/>
        <v>0</v>
      </c>
      <c r="U22" s="102">
        <f t="shared" si="1"/>
        <v>0</v>
      </c>
      <c r="V22" s="102">
        <f t="shared" si="1"/>
        <v>0</v>
      </c>
      <c r="W22" s="102">
        <f t="shared" si="1"/>
        <v>0</v>
      </c>
      <c r="X22" s="102">
        <f t="shared" si="1"/>
        <v>0</v>
      </c>
      <c r="Y22" s="102">
        <f t="shared" si="1"/>
        <v>0</v>
      </c>
      <c r="Z22" s="102">
        <f t="shared" si="1"/>
        <v>0</v>
      </c>
      <c r="AA22" s="102">
        <f t="shared" si="1"/>
        <v>0</v>
      </c>
      <c r="AB22" s="102">
        <f t="shared" si="1"/>
        <v>0</v>
      </c>
      <c r="AC22" s="102">
        <f t="shared" si="1"/>
        <v>0</v>
      </c>
      <c r="AD22" s="102">
        <f t="shared" si="1"/>
        <v>0</v>
      </c>
      <c r="AE22" s="102">
        <f t="shared" si="1"/>
        <v>0</v>
      </c>
      <c r="AF22" s="102">
        <f t="shared" si="1"/>
        <v>0</v>
      </c>
      <c r="AG22" s="101">
        <f t="shared" si="0"/>
        <v>0</v>
      </c>
    </row>
    <row r="23" spans="1:33" ht="24" customHeight="1">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103"/>
    </row>
    <row r="24" spans="1:33" ht="24" customHeight="1">
      <c r="B24" s="99" t="s">
        <v>162</v>
      </c>
      <c r="C24" s="104">
        <f>C22*$C$26</f>
        <v>0</v>
      </c>
      <c r="D24" s="104">
        <f t="shared" ref="D24:AF24" si="2">D22*$C$26</f>
        <v>0</v>
      </c>
      <c r="E24" s="104">
        <f t="shared" si="2"/>
        <v>0</v>
      </c>
      <c r="F24" s="104">
        <f t="shared" si="2"/>
        <v>0</v>
      </c>
      <c r="G24" s="104">
        <f t="shared" si="2"/>
        <v>0</v>
      </c>
      <c r="H24" s="104">
        <f t="shared" si="2"/>
        <v>0</v>
      </c>
      <c r="I24" s="104">
        <f t="shared" si="2"/>
        <v>0</v>
      </c>
      <c r="J24" s="104">
        <f t="shared" si="2"/>
        <v>0</v>
      </c>
      <c r="K24" s="104">
        <f t="shared" si="2"/>
        <v>0</v>
      </c>
      <c r="L24" s="104">
        <f t="shared" si="2"/>
        <v>0</v>
      </c>
      <c r="M24" s="104">
        <f t="shared" si="2"/>
        <v>0</v>
      </c>
      <c r="N24" s="104">
        <f t="shared" si="2"/>
        <v>0</v>
      </c>
      <c r="O24" s="104">
        <f t="shared" si="2"/>
        <v>0</v>
      </c>
      <c r="P24" s="104">
        <f t="shared" si="2"/>
        <v>0</v>
      </c>
      <c r="Q24" s="104">
        <f t="shared" si="2"/>
        <v>0</v>
      </c>
      <c r="R24" s="104">
        <f t="shared" si="2"/>
        <v>0</v>
      </c>
      <c r="S24" s="104">
        <f t="shared" si="2"/>
        <v>0</v>
      </c>
      <c r="T24" s="104">
        <f t="shared" si="2"/>
        <v>0</v>
      </c>
      <c r="U24" s="104">
        <f t="shared" si="2"/>
        <v>0</v>
      </c>
      <c r="V24" s="104">
        <f t="shared" si="2"/>
        <v>0</v>
      </c>
      <c r="W24" s="104">
        <f t="shared" si="2"/>
        <v>0</v>
      </c>
      <c r="X24" s="104">
        <f t="shared" si="2"/>
        <v>0</v>
      </c>
      <c r="Y24" s="104">
        <f t="shared" si="2"/>
        <v>0</v>
      </c>
      <c r="Z24" s="104">
        <f t="shared" si="2"/>
        <v>0</v>
      </c>
      <c r="AA24" s="104">
        <f t="shared" si="2"/>
        <v>0</v>
      </c>
      <c r="AB24" s="104">
        <f t="shared" si="2"/>
        <v>0</v>
      </c>
      <c r="AC24" s="104">
        <f t="shared" si="2"/>
        <v>0</v>
      </c>
      <c r="AD24" s="104">
        <f t="shared" si="2"/>
        <v>0</v>
      </c>
      <c r="AE24" s="104">
        <f t="shared" si="2"/>
        <v>0</v>
      </c>
      <c r="AF24" s="104">
        <f t="shared" si="2"/>
        <v>0</v>
      </c>
      <c r="AG24" s="101">
        <f t="shared" si="0"/>
        <v>0</v>
      </c>
    </row>
    <row r="25" spans="1:33" ht="9" customHeight="1" thickBot="1">
      <c r="B25" s="98"/>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row>
    <row r="26" spans="1:33" ht="20.25" customHeight="1" thickBot="1">
      <c r="B26" s="97" t="s">
        <v>163</v>
      </c>
      <c r="C26" s="106">
        <f>基本項目!D6</f>
        <v>1233</v>
      </c>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row>
    <row r="28" spans="1:33" ht="22.5" customHeight="1">
      <c r="A28" s="79" t="s">
        <v>141</v>
      </c>
    </row>
    <row r="29" spans="1:33" ht="12" customHeight="1"/>
    <row r="30" spans="1:33" ht="16.5" customHeight="1">
      <c r="C30" s="11">
        <v>1</v>
      </c>
      <c r="D30" s="11">
        <v>2</v>
      </c>
      <c r="E30" s="11">
        <v>3</v>
      </c>
      <c r="F30" s="11">
        <v>4</v>
      </c>
      <c r="G30" s="11">
        <v>5</v>
      </c>
      <c r="H30" s="11">
        <v>6</v>
      </c>
      <c r="I30" s="11">
        <v>7</v>
      </c>
      <c r="J30" s="11">
        <v>8</v>
      </c>
      <c r="K30" s="11">
        <v>9</v>
      </c>
      <c r="L30" s="11">
        <v>10</v>
      </c>
      <c r="M30" s="11">
        <v>11</v>
      </c>
      <c r="N30" s="11">
        <v>12</v>
      </c>
      <c r="O30" s="11">
        <v>13</v>
      </c>
      <c r="P30" s="11">
        <v>14</v>
      </c>
      <c r="Q30" s="11">
        <v>15</v>
      </c>
      <c r="R30" s="11">
        <v>16</v>
      </c>
      <c r="S30" s="11">
        <v>17</v>
      </c>
      <c r="T30" s="11">
        <v>18</v>
      </c>
      <c r="U30" s="11">
        <v>19</v>
      </c>
      <c r="V30" s="11">
        <v>20</v>
      </c>
      <c r="W30" s="11">
        <v>21</v>
      </c>
      <c r="X30" s="11">
        <v>22</v>
      </c>
      <c r="Y30" s="11">
        <v>23</v>
      </c>
      <c r="Z30" s="11">
        <v>24</v>
      </c>
      <c r="AA30" s="11">
        <v>25</v>
      </c>
      <c r="AB30" s="11">
        <v>26</v>
      </c>
      <c r="AC30" s="11">
        <v>27</v>
      </c>
      <c r="AD30" s="11">
        <v>28</v>
      </c>
      <c r="AE30" s="11">
        <v>29</v>
      </c>
      <c r="AF30" s="11">
        <v>30</v>
      </c>
    </row>
    <row r="31" spans="1:33" ht="90.75" customHeight="1">
      <c r="B31" s="77"/>
      <c r="C31" s="76" t="s">
        <v>28</v>
      </c>
      <c r="D31" s="76" t="s">
        <v>29</v>
      </c>
      <c r="E31" s="76" t="s">
        <v>30</v>
      </c>
      <c r="F31" s="76" t="s">
        <v>31</v>
      </c>
      <c r="G31" s="76" t="s">
        <v>32</v>
      </c>
      <c r="H31" s="76" t="s">
        <v>33</v>
      </c>
      <c r="I31" s="76" t="s">
        <v>34</v>
      </c>
      <c r="J31" s="76" t="s">
        <v>35</v>
      </c>
      <c r="K31" s="76" t="s">
        <v>36</v>
      </c>
      <c r="L31" s="76" t="s">
        <v>37</v>
      </c>
      <c r="M31" s="76" t="s">
        <v>38</v>
      </c>
      <c r="N31" s="76" t="s">
        <v>39</v>
      </c>
      <c r="O31" s="76" t="s">
        <v>40</v>
      </c>
      <c r="P31" s="76" t="s">
        <v>41</v>
      </c>
      <c r="Q31" s="76" t="s">
        <v>42</v>
      </c>
      <c r="R31" s="76" t="s">
        <v>43</v>
      </c>
      <c r="S31" s="76" t="s">
        <v>44</v>
      </c>
      <c r="T31" s="76" t="s">
        <v>45</v>
      </c>
      <c r="U31" s="76" t="s">
        <v>46</v>
      </c>
      <c r="V31" s="76" t="s">
        <v>47</v>
      </c>
      <c r="W31" s="76" t="s">
        <v>48</v>
      </c>
      <c r="X31" s="76" t="s">
        <v>49</v>
      </c>
      <c r="Y31" s="76" t="s">
        <v>50</v>
      </c>
      <c r="Z31" s="76" t="s">
        <v>51</v>
      </c>
      <c r="AA31" s="76" t="s">
        <v>52</v>
      </c>
      <c r="AB31" s="76" t="s">
        <v>53</v>
      </c>
      <c r="AC31" s="76" t="s">
        <v>54</v>
      </c>
      <c r="AD31" s="76" t="s">
        <v>55</v>
      </c>
      <c r="AE31" s="76" t="s">
        <v>56</v>
      </c>
      <c r="AF31" s="76" t="s">
        <v>57</v>
      </c>
      <c r="AG31" s="75" t="s">
        <v>133</v>
      </c>
    </row>
    <row r="32" spans="1:33" ht="30" hidden="1" customHeight="1">
      <c r="B32" s="78">
        <f>DCOUNTA(選挙人情報!A:Z,,AJ33:AK34)</f>
        <v>160</v>
      </c>
      <c r="C32" s="18">
        <v>901</v>
      </c>
      <c r="D32" s="18">
        <v>902</v>
      </c>
      <c r="E32" s="18">
        <v>903</v>
      </c>
      <c r="F32" s="18">
        <v>904</v>
      </c>
      <c r="G32" s="18">
        <v>905</v>
      </c>
      <c r="H32" s="18">
        <v>906</v>
      </c>
      <c r="I32" s="18">
        <v>907</v>
      </c>
      <c r="J32" s="18">
        <v>908</v>
      </c>
      <c r="K32" s="18">
        <v>909</v>
      </c>
      <c r="L32" s="18">
        <v>910</v>
      </c>
      <c r="M32" s="18">
        <v>911</v>
      </c>
      <c r="N32" s="18">
        <v>912</v>
      </c>
      <c r="O32" s="18">
        <v>913</v>
      </c>
      <c r="P32" s="18">
        <v>914</v>
      </c>
      <c r="Q32" s="18">
        <v>915</v>
      </c>
      <c r="R32" s="18">
        <v>916</v>
      </c>
      <c r="S32" s="18">
        <v>917</v>
      </c>
      <c r="T32" s="18">
        <v>918</v>
      </c>
      <c r="U32" s="18">
        <v>919</v>
      </c>
      <c r="V32" s="18">
        <v>920</v>
      </c>
      <c r="W32" s="18">
        <v>921</v>
      </c>
      <c r="X32" s="18">
        <v>922</v>
      </c>
      <c r="Y32" s="18">
        <v>923</v>
      </c>
      <c r="Z32" s="18">
        <v>924</v>
      </c>
      <c r="AA32" s="18">
        <v>925</v>
      </c>
      <c r="AB32" s="18">
        <v>926</v>
      </c>
      <c r="AC32" s="18">
        <v>927</v>
      </c>
      <c r="AD32" s="18">
        <v>928</v>
      </c>
      <c r="AE32" s="18">
        <v>929</v>
      </c>
      <c r="AF32" s="18">
        <v>930</v>
      </c>
      <c r="AG32" s="74"/>
    </row>
    <row r="33" spans="1:37" ht="24" customHeight="1">
      <c r="A33" s="11">
        <v>1</v>
      </c>
      <c r="B33" s="80">
        <v>45576</v>
      </c>
      <c r="C33" s="108">
        <f t="dataTable" ref="C33:AF48" dt2D="1" dtr="1" r1="AK34" r2="AJ34"/>
        <v>0</v>
      </c>
      <c r="D33" s="108">
        <v>0</v>
      </c>
      <c r="E33" s="108">
        <v>0</v>
      </c>
      <c r="F33" s="108">
        <v>0</v>
      </c>
      <c r="G33" s="108">
        <v>0</v>
      </c>
      <c r="H33" s="108">
        <v>0</v>
      </c>
      <c r="I33" s="108">
        <v>0</v>
      </c>
      <c r="J33" s="108">
        <v>0</v>
      </c>
      <c r="K33" s="108">
        <v>0</v>
      </c>
      <c r="L33" s="108">
        <v>0</v>
      </c>
      <c r="M33" s="108">
        <v>0</v>
      </c>
      <c r="N33" s="108">
        <v>0</v>
      </c>
      <c r="O33" s="108">
        <v>0</v>
      </c>
      <c r="P33" s="108">
        <v>0</v>
      </c>
      <c r="Q33" s="108">
        <v>0</v>
      </c>
      <c r="R33" s="108">
        <v>0</v>
      </c>
      <c r="S33" s="108">
        <v>0</v>
      </c>
      <c r="T33" s="108">
        <v>0</v>
      </c>
      <c r="U33" s="108">
        <v>0</v>
      </c>
      <c r="V33" s="108">
        <v>0</v>
      </c>
      <c r="W33" s="108">
        <v>0</v>
      </c>
      <c r="X33" s="108">
        <v>0</v>
      </c>
      <c r="Y33" s="108">
        <v>0</v>
      </c>
      <c r="Z33" s="108">
        <v>0</v>
      </c>
      <c r="AA33" s="108">
        <v>0</v>
      </c>
      <c r="AB33" s="108">
        <v>0</v>
      </c>
      <c r="AC33" s="108">
        <v>0</v>
      </c>
      <c r="AD33" s="108">
        <v>0</v>
      </c>
      <c r="AE33" s="108">
        <v>0</v>
      </c>
      <c r="AF33" s="108">
        <v>0</v>
      </c>
      <c r="AG33" s="109">
        <f>SUM(C33:AF33)</f>
        <v>0</v>
      </c>
      <c r="AJ33" s="21" t="s">
        <v>73</v>
      </c>
      <c r="AK33" s="37" t="s">
        <v>142</v>
      </c>
    </row>
    <row r="34" spans="1:37" ht="24" customHeight="1">
      <c r="A34" s="11">
        <v>2</v>
      </c>
      <c r="B34" s="80">
        <v>45577</v>
      </c>
      <c r="C34" s="108">
        <v>0</v>
      </c>
      <c r="D34" s="108">
        <v>0</v>
      </c>
      <c r="E34" s="108">
        <v>0</v>
      </c>
      <c r="F34" s="108">
        <v>0</v>
      </c>
      <c r="G34" s="108">
        <v>0</v>
      </c>
      <c r="H34" s="108">
        <v>0</v>
      </c>
      <c r="I34" s="108">
        <v>0</v>
      </c>
      <c r="J34" s="108">
        <v>0</v>
      </c>
      <c r="K34" s="108">
        <v>0</v>
      </c>
      <c r="L34" s="108">
        <v>0</v>
      </c>
      <c r="M34" s="108">
        <v>0</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08">
        <v>0</v>
      </c>
      <c r="AD34" s="108">
        <v>0</v>
      </c>
      <c r="AE34" s="108">
        <v>0</v>
      </c>
      <c r="AF34" s="108">
        <v>0</v>
      </c>
      <c r="AG34" s="109">
        <f t="shared" ref="AG34:AG49" si="3">SUM(C34:AF34)</f>
        <v>0</v>
      </c>
      <c r="AJ34" s="7"/>
      <c r="AK34" s="7"/>
    </row>
    <row r="35" spans="1:37" ht="24" customHeight="1">
      <c r="A35" s="11">
        <v>3</v>
      </c>
      <c r="B35" s="80">
        <v>45578</v>
      </c>
      <c r="C35" s="108">
        <v>0</v>
      </c>
      <c r="D35" s="108">
        <v>0</v>
      </c>
      <c r="E35" s="108">
        <v>0</v>
      </c>
      <c r="F35" s="108">
        <v>0</v>
      </c>
      <c r="G35" s="108">
        <v>0</v>
      </c>
      <c r="H35" s="108">
        <v>0</v>
      </c>
      <c r="I35" s="108">
        <v>0</v>
      </c>
      <c r="J35" s="108">
        <v>0</v>
      </c>
      <c r="K35" s="108">
        <v>0</v>
      </c>
      <c r="L35" s="108">
        <v>0</v>
      </c>
      <c r="M35" s="108">
        <v>0</v>
      </c>
      <c r="N35" s="108">
        <v>0</v>
      </c>
      <c r="O35" s="108">
        <v>0</v>
      </c>
      <c r="P35" s="108">
        <v>0</v>
      </c>
      <c r="Q35" s="108">
        <v>0</v>
      </c>
      <c r="R35" s="108">
        <v>0</v>
      </c>
      <c r="S35" s="108">
        <v>0</v>
      </c>
      <c r="T35" s="108">
        <v>0</v>
      </c>
      <c r="U35" s="108">
        <v>0</v>
      </c>
      <c r="V35" s="108">
        <v>0</v>
      </c>
      <c r="W35" s="108">
        <v>0</v>
      </c>
      <c r="X35" s="108">
        <v>0</v>
      </c>
      <c r="Y35" s="108">
        <v>0</v>
      </c>
      <c r="Z35" s="108">
        <v>0</v>
      </c>
      <c r="AA35" s="108">
        <v>0</v>
      </c>
      <c r="AB35" s="108">
        <v>0</v>
      </c>
      <c r="AC35" s="108">
        <v>0</v>
      </c>
      <c r="AD35" s="108">
        <v>0</v>
      </c>
      <c r="AE35" s="108">
        <v>0</v>
      </c>
      <c r="AF35" s="108">
        <v>0</v>
      </c>
      <c r="AG35" s="109">
        <f t="shared" si="3"/>
        <v>0</v>
      </c>
    </row>
    <row r="36" spans="1:37" ht="24" customHeight="1">
      <c r="A36" s="11">
        <v>4</v>
      </c>
      <c r="B36" s="80">
        <v>45579</v>
      </c>
      <c r="C36" s="108">
        <v>0</v>
      </c>
      <c r="D36" s="108">
        <v>0</v>
      </c>
      <c r="E36" s="108">
        <v>0</v>
      </c>
      <c r="F36" s="108">
        <v>0</v>
      </c>
      <c r="G36" s="108">
        <v>0</v>
      </c>
      <c r="H36" s="108">
        <v>0</v>
      </c>
      <c r="I36" s="108">
        <v>0</v>
      </c>
      <c r="J36" s="108">
        <v>0</v>
      </c>
      <c r="K36" s="108">
        <v>0</v>
      </c>
      <c r="L36" s="108">
        <v>0</v>
      </c>
      <c r="M36" s="108">
        <v>0</v>
      </c>
      <c r="N36" s="108">
        <v>0</v>
      </c>
      <c r="O36" s="108">
        <v>0</v>
      </c>
      <c r="P36" s="108">
        <v>0</v>
      </c>
      <c r="Q36" s="108">
        <v>0</v>
      </c>
      <c r="R36" s="108">
        <v>0</v>
      </c>
      <c r="S36" s="108">
        <v>0</v>
      </c>
      <c r="T36" s="108">
        <v>0</v>
      </c>
      <c r="U36" s="108">
        <v>0</v>
      </c>
      <c r="V36" s="108">
        <v>0</v>
      </c>
      <c r="W36" s="108">
        <v>0</v>
      </c>
      <c r="X36" s="108">
        <v>0</v>
      </c>
      <c r="Y36" s="108">
        <v>0</v>
      </c>
      <c r="Z36" s="108">
        <v>0</v>
      </c>
      <c r="AA36" s="108">
        <v>0</v>
      </c>
      <c r="AB36" s="108">
        <v>0</v>
      </c>
      <c r="AC36" s="108">
        <v>0</v>
      </c>
      <c r="AD36" s="108">
        <v>0</v>
      </c>
      <c r="AE36" s="108">
        <v>0</v>
      </c>
      <c r="AF36" s="108">
        <v>0</v>
      </c>
      <c r="AG36" s="109">
        <f t="shared" si="3"/>
        <v>0</v>
      </c>
    </row>
    <row r="37" spans="1:37" ht="24" customHeight="1">
      <c r="A37" s="11">
        <v>5</v>
      </c>
      <c r="B37" s="80">
        <v>45580</v>
      </c>
      <c r="C37" s="108">
        <v>0</v>
      </c>
      <c r="D37" s="108">
        <v>0</v>
      </c>
      <c r="E37" s="108">
        <v>0</v>
      </c>
      <c r="F37" s="108">
        <v>0</v>
      </c>
      <c r="G37" s="108">
        <v>0</v>
      </c>
      <c r="H37" s="108">
        <v>0</v>
      </c>
      <c r="I37" s="108">
        <v>0</v>
      </c>
      <c r="J37" s="108">
        <v>0</v>
      </c>
      <c r="K37" s="108">
        <v>0</v>
      </c>
      <c r="L37" s="108">
        <v>0</v>
      </c>
      <c r="M37" s="108">
        <v>0</v>
      </c>
      <c r="N37" s="108">
        <v>0</v>
      </c>
      <c r="O37" s="108">
        <v>0</v>
      </c>
      <c r="P37" s="108">
        <v>0</v>
      </c>
      <c r="Q37" s="108">
        <v>0</v>
      </c>
      <c r="R37" s="108">
        <v>0</v>
      </c>
      <c r="S37" s="108">
        <v>0</v>
      </c>
      <c r="T37" s="108">
        <v>0</v>
      </c>
      <c r="U37" s="108">
        <v>0</v>
      </c>
      <c r="V37" s="108">
        <v>0</v>
      </c>
      <c r="W37" s="108">
        <v>0</v>
      </c>
      <c r="X37" s="108">
        <v>0</v>
      </c>
      <c r="Y37" s="108">
        <v>0</v>
      </c>
      <c r="Z37" s="108">
        <v>0</v>
      </c>
      <c r="AA37" s="108">
        <v>0</v>
      </c>
      <c r="AB37" s="108">
        <v>0</v>
      </c>
      <c r="AC37" s="108">
        <v>0</v>
      </c>
      <c r="AD37" s="108">
        <v>0</v>
      </c>
      <c r="AE37" s="108">
        <v>0</v>
      </c>
      <c r="AF37" s="108">
        <v>0</v>
      </c>
      <c r="AG37" s="109">
        <f t="shared" si="3"/>
        <v>0</v>
      </c>
    </row>
    <row r="38" spans="1:37" ht="24" customHeight="1">
      <c r="A38" s="11">
        <v>6</v>
      </c>
      <c r="B38" s="80">
        <v>45581</v>
      </c>
      <c r="C38" s="108">
        <v>0</v>
      </c>
      <c r="D38" s="108">
        <v>0</v>
      </c>
      <c r="E38" s="108">
        <v>0</v>
      </c>
      <c r="F38" s="108">
        <v>0</v>
      </c>
      <c r="G38" s="108">
        <v>0</v>
      </c>
      <c r="H38" s="108">
        <v>0</v>
      </c>
      <c r="I38" s="108">
        <v>0</v>
      </c>
      <c r="J38" s="108">
        <v>0</v>
      </c>
      <c r="K38" s="108">
        <v>0</v>
      </c>
      <c r="L38" s="108">
        <v>0</v>
      </c>
      <c r="M38" s="108">
        <v>0</v>
      </c>
      <c r="N38" s="108">
        <v>0</v>
      </c>
      <c r="O38" s="108">
        <v>0</v>
      </c>
      <c r="P38" s="108">
        <v>0</v>
      </c>
      <c r="Q38" s="108">
        <v>0</v>
      </c>
      <c r="R38" s="108">
        <v>0</v>
      </c>
      <c r="S38" s="108">
        <v>0</v>
      </c>
      <c r="T38" s="108">
        <v>0</v>
      </c>
      <c r="U38" s="108">
        <v>0</v>
      </c>
      <c r="V38" s="108">
        <v>0</v>
      </c>
      <c r="W38" s="108">
        <v>0</v>
      </c>
      <c r="X38" s="108">
        <v>0</v>
      </c>
      <c r="Y38" s="108">
        <v>0</v>
      </c>
      <c r="Z38" s="108">
        <v>0</v>
      </c>
      <c r="AA38" s="108">
        <v>0</v>
      </c>
      <c r="AB38" s="108">
        <v>0</v>
      </c>
      <c r="AC38" s="108">
        <v>0</v>
      </c>
      <c r="AD38" s="108">
        <v>0</v>
      </c>
      <c r="AE38" s="108">
        <v>0</v>
      </c>
      <c r="AF38" s="108">
        <v>0</v>
      </c>
      <c r="AG38" s="109">
        <f t="shared" si="3"/>
        <v>0</v>
      </c>
    </row>
    <row r="39" spans="1:37" ht="24" customHeight="1">
      <c r="A39" s="11">
        <v>7</v>
      </c>
      <c r="B39" s="80">
        <v>45582</v>
      </c>
      <c r="C39" s="108">
        <v>0</v>
      </c>
      <c r="D39" s="108">
        <v>0</v>
      </c>
      <c r="E39" s="108">
        <v>0</v>
      </c>
      <c r="F39" s="108">
        <v>0</v>
      </c>
      <c r="G39" s="108">
        <v>0</v>
      </c>
      <c r="H39" s="108">
        <v>0</v>
      </c>
      <c r="I39" s="108">
        <v>0</v>
      </c>
      <c r="J39" s="108">
        <v>0</v>
      </c>
      <c r="K39" s="108">
        <v>0</v>
      </c>
      <c r="L39" s="108">
        <v>0</v>
      </c>
      <c r="M39" s="108">
        <v>0</v>
      </c>
      <c r="N39" s="108">
        <v>0</v>
      </c>
      <c r="O39" s="108">
        <v>0</v>
      </c>
      <c r="P39" s="108">
        <v>0</v>
      </c>
      <c r="Q39" s="108">
        <v>0</v>
      </c>
      <c r="R39" s="108">
        <v>0</v>
      </c>
      <c r="S39" s="108">
        <v>0</v>
      </c>
      <c r="T39" s="108">
        <v>0</v>
      </c>
      <c r="U39" s="108">
        <v>0</v>
      </c>
      <c r="V39" s="108">
        <v>0</v>
      </c>
      <c r="W39" s="108">
        <v>0</v>
      </c>
      <c r="X39" s="108">
        <v>0</v>
      </c>
      <c r="Y39" s="108">
        <v>0</v>
      </c>
      <c r="Z39" s="108">
        <v>0</v>
      </c>
      <c r="AA39" s="108">
        <v>0</v>
      </c>
      <c r="AB39" s="108">
        <v>0</v>
      </c>
      <c r="AC39" s="108">
        <v>0</v>
      </c>
      <c r="AD39" s="108">
        <v>0</v>
      </c>
      <c r="AE39" s="108">
        <v>0</v>
      </c>
      <c r="AF39" s="108">
        <v>0</v>
      </c>
      <c r="AG39" s="109">
        <f t="shared" si="3"/>
        <v>0</v>
      </c>
    </row>
    <row r="40" spans="1:37" ht="24" customHeight="1">
      <c r="A40" s="11">
        <v>8</v>
      </c>
      <c r="B40" s="80">
        <v>45583</v>
      </c>
      <c r="C40" s="108">
        <v>0</v>
      </c>
      <c r="D40" s="108">
        <v>0</v>
      </c>
      <c r="E40" s="108">
        <v>0</v>
      </c>
      <c r="F40" s="108">
        <v>0</v>
      </c>
      <c r="G40" s="108">
        <v>0</v>
      </c>
      <c r="H40" s="108">
        <v>0</v>
      </c>
      <c r="I40" s="108">
        <v>0</v>
      </c>
      <c r="J40" s="108">
        <v>0</v>
      </c>
      <c r="K40" s="108">
        <v>0</v>
      </c>
      <c r="L40" s="108">
        <v>0</v>
      </c>
      <c r="M40" s="108">
        <v>0</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08">
        <v>0</v>
      </c>
      <c r="AD40" s="108">
        <v>0</v>
      </c>
      <c r="AE40" s="108">
        <v>0</v>
      </c>
      <c r="AF40" s="108">
        <v>0</v>
      </c>
      <c r="AG40" s="109">
        <f t="shared" si="3"/>
        <v>0</v>
      </c>
    </row>
    <row r="41" spans="1:37" ht="24" customHeight="1">
      <c r="A41" s="11">
        <v>9</v>
      </c>
      <c r="B41" s="80">
        <v>45584</v>
      </c>
      <c r="C41" s="108">
        <v>0</v>
      </c>
      <c r="D41" s="108">
        <v>0</v>
      </c>
      <c r="E41" s="108">
        <v>0</v>
      </c>
      <c r="F41" s="108">
        <v>0</v>
      </c>
      <c r="G41" s="108">
        <v>0</v>
      </c>
      <c r="H41" s="108">
        <v>0</v>
      </c>
      <c r="I41" s="108">
        <v>0</v>
      </c>
      <c r="J41" s="108">
        <v>0</v>
      </c>
      <c r="K41" s="108">
        <v>0</v>
      </c>
      <c r="L41" s="108">
        <v>0</v>
      </c>
      <c r="M41" s="108">
        <v>0</v>
      </c>
      <c r="N41" s="108">
        <v>0</v>
      </c>
      <c r="O41" s="108">
        <v>0</v>
      </c>
      <c r="P41" s="108">
        <v>0</v>
      </c>
      <c r="Q41" s="108">
        <v>0</v>
      </c>
      <c r="R41" s="108">
        <v>0</v>
      </c>
      <c r="S41" s="108">
        <v>0</v>
      </c>
      <c r="T41" s="108">
        <v>0</v>
      </c>
      <c r="U41" s="108">
        <v>0</v>
      </c>
      <c r="V41" s="108">
        <v>0</v>
      </c>
      <c r="W41" s="108">
        <v>0</v>
      </c>
      <c r="X41" s="108">
        <v>0</v>
      </c>
      <c r="Y41" s="108">
        <v>0</v>
      </c>
      <c r="Z41" s="108">
        <v>0</v>
      </c>
      <c r="AA41" s="108">
        <v>0</v>
      </c>
      <c r="AB41" s="108">
        <v>0</v>
      </c>
      <c r="AC41" s="108">
        <v>0</v>
      </c>
      <c r="AD41" s="108">
        <v>0</v>
      </c>
      <c r="AE41" s="108">
        <v>0</v>
      </c>
      <c r="AF41" s="108">
        <v>0</v>
      </c>
      <c r="AG41" s="109">
        <f t="shared" si="3"/>
        <v>0</v>
      </c>
    </row>
    <row r="42" spans="1:37" ht="24" customHeight="1">
      <c r="A42" s="11">
        <v>10</v>
      </c>
      <c r="B42" s="80">
        <v>45585</v>
      </c>
      <c r="C42" s="108">
        <v>0</v>
      </c>
      <c r="D42" s="108">
        <v>0</v>
      </c>
      <c r="E42" s="108">
        <v>0</v>
      </c>
      <c r="F42" s="108">
        <v>0</v>
      </c>
      <c r="G42" s="108">
        <v>0</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0</v>
      </c>
      <c r="X42" s="108">
        <v>0</v>
      </c>
      <c r="Y42" s="108">
        <v>0</v>
      </c>
      <c r="Z42" s="108">
        <v>0</v>
      </c>
      <c r="AA42" s="108">
        <v>0</v>
      </c>
      <c r="AB42" s="108">
        <v>0</v>
      </c>
      <c r="AC42" s="108">
        <v>0</v>
      </c>
      <c r="AD42" s="108">
        <v>0</v>
      </c>
      <c r="AE42" s="108">
        <v>0</v>
      </c>
      <c r="AF42" s="108">
        <v>0</v>
      </c>
      <c r="AG42" s="109">
        <f t="shared" si="3"/>
        <v>0</v>
      </c>
    </row>
    <row r="43" spans="1:37" ht="24" customHeight="1">
      <c r="A43" s="11">
        <v>11</v>
      </c>
      <c r="B43" s="80">
        <v>45586</v>
      </c>
      <c r="C43" s="108">
        <v>0</v>
      </c>
      <c r="D43" s="108">
        <v>0</v>
      </c>
      <c r="E43" s="108">
        <v>0</v>
      </c>
      <c r="F43" s="108">
        <v>0</v>
      </c>
      <c r="G43" s="108">
        <v>0</v>
      </c>
      <c r="H43" s="108">
        <v>0</v>
      </c>
      <c r="I43" s="108">
        <v>0</v>
      </c>
      <c r="J43" s="108">
        <v>0</v>
      </c>
      <c r="K43" s="108">
        <v>0</v>
      </c>
      <c r="L43" s="108">
        <v>0</v>
      </c>
      <c r="M43" s="108">
        <v>0</v>
      </c>
      <c r="N43" s="108">
        <v>0</v>
      </c>
      <c r="O43" s="108">
        <v>0</v>
      </c>
      <c r="P43" s="108">
        <v>0</v>
      </c>
      <c r="Q43" s="108">
        <v>0</v>
      </c>
      <c r="R43" s="108">
        <v>0</v>
      </c>
      <c r="S43" s="108">
        <v>0</v>
      </c>
      <c r="T43" s="108">
        <v>0</v>
      </c>
      <c r="U43" s="108">
        <v>0</v>
      </c>
      <c r="V43" s="108">
        <v>0</v>
      </c>
      <c r="W43" s="108">
        <v>0</v>
      </c>
      <c r="X43" s="108">
        <v>0</v>
      </c>
      <c r="Y43" s="108">
        <v>0</v>
      </c>
      <c r="Z43" s="108">
        <v>0</v>
      </c>
      <c r="AA43" s="108">
        <v>0</v>
      </c>
      <c r="AB43" s="108">
        <v>0</v>
      </c>
      <c r="AC43" s="108">
        <v>0</v>
      </c>
      <c r="AD43" s="108">
        <v>0</v>
      </c>
      <c r="AE43" s="108">
        <v>0</v>
      </c>
      <c r="AF43" s="108">
        <v>0</v>
      </c>
      <c r="AG43" s="109">
        <f t="shared" si="3"/>
        <v>0</v>
      </c>
    </row>
    <row r="44" spans="1:37" ht="24" customHeight="1">
      <c r="A44" s="11">
        <v>12</v>
      </c>
      <c r="B44" s="80">
        <v>45587</v>
      </c>
      <c r="C44" s="108">
        <v>0</v>
      </c>
      <c r="D44" s="108">
        <v>0</v>
      </c>
      <c r="E44" s="108">
        <v>0</v>
      </c>
      <c r="F44" s="108">
        <v>0</v>
      </c>
      <c r="G44" s="108">
        <v>0</v>
      </c>
      <c r="H44" s="108">
        <v>0</v>
      </c>
      <c r="I44" s="108">
        <v>0</v>
      </c>
      <c r="J44" s="108">
        <v>0</v>
      </c>
      <c r="K44" s="108">
        <v>0</v>
      </c>
      <c r="L44" s="108">
        <v>0</v>
      </c>
      <c r="M44" s="108">
        <v>0</v>
      </c>
      <c r="N44" s="108">
        <v>0</v>
      </c>
      <c r="O44" s="108">
        <v>0</v>
      </c>
      <c r="P44" s="108">
        <v>0</v>
      </c>
      <c r="Q44" s="108">
        <v>0</v>
      </c>
      <c r="R44" s="108">
        <v>0</v>
      </c>
      <c r="S44" s="108">
        <v>0</v>
      </c>
      <c r="T44" s="108">
        <v>0</v>
      </c>
      <c r="U44" s="108">
        <v>0</v>
      </c>
      <c r="V44" s="108">
        <v>0</v>
      </c>
      <c r="W44" s="108">
        <v>0</v>
      </c>
      <c r="X44" s="108">
        <v>0</v>
      </c>
      <c r="Y44" s="108">
        <v>0</v>
      </c>
      <c r="Z44" s="108">
        <v>0</v>
      </c>
      <c r="AA44" s="108">
        <v>0</v>
      </c>
      <c r="AB44" s="108">
        <v>0</v>
      </c>
      <c r="AC44" s="108">
        <v>0</v>
      </c>
      <c r="AD44" s="108">
        <v>0</v>
      </c>
      <c r="AE44" s="108">
        <v>0</v>
      </c>
      <c r="AF44" s="108">
        <v>0</v>
      </c>
      <c r="AG44" s="109">
        <f t="shared" si="3"/>
        <v>0</v>
      </c>
    </row>
    <row r="45" spans="1:37" ht="24" customHeight="1">
      <c r="A45" s="11">
        <v>13</v>
      </c>
      <c r="B45" s="80">
        <v>45588</v>
      </c>
      <c r="C45" s="108">
        <v>0</v>
      </c>
      <c r="D45" s="108">
        <v>0</v>
      </c>
      <c r="E45" s="108">
        <v>0</v>
      </c>
      <c r="F45" s="108">
        <v>0</v>
      </c>
      <c r="G45" s="108">
        <v>0</v>
      </c>
      <c r="H45" s="108">
        <v>0</v>
      </c>
      <c r="I45" s="108">
        <v>0</v>
      </c>
      <c r="J45" s="108">
        <v>0</v>
      </c>
      <c r="K45" s="108">
        <v>0</v>
      </c>
      <c r="L45" s="108">
        <v>0</v>
      </c>
      <c r="M45" s="108">
        <v>0</v>
      </c>
      <c r="N45" s="108">
        <v>0</v>
      </c>
      <c r="O45" s="108">
        <v>0</v>
      </c>
      <c r="P45" s="108">
        <v>0</v>
      </c>
      <c r="Q45" s="108">
        <v>0</v>
      </c>
      <c r="R45" s="108">
        <v>0</v>
      </c>
      <c r="S45" s="108">
        <v>0</v>
      </c>
      <c r="T45" s="108">
        <v>0</v>
      </c>
      <c r="U45" s="108">
        <v>0</v>
      </c>
      <c r="V45" s="108">
        <v>0</v>
      </c>
      <c r="W45" s="108">
        <v>0</v>
      </c>
      <c r="X45" s="108">
        <v>0</v>
      </c>
      <c r="Y45" s="108">
        <v>0</v>
      </c>
      <c r="Z45" s="108">
        <v>0</v>
      </c>
      <c r="AA45" s="108">
        <v>0</v>
      </c>
      <c r="AB45" s="108">
        <v>0</v>
      </c>
      <c r="AC45" s="108">
        <v>0</v>
      </c>
      <c r="AD45" s="108">
        <v>0</v>
      </c>
      <c r="AE45" s="108">
        <v>0</v>
      </c>
      <c r="AF45" s="108">
        <v>0</v>
      </c>
      <c r="AG45" s="109">
        <f t="shared" si="3"/>
        <v>0</v>
      </c>
    </row>
    <row r="46" spans="1:37" ht="24" customHeight="1">
      <c r="A46" s="11">
        <v>14</v>
      </c>
      <c r="B46" s="80">
        <v>45589</v>
      </c>
      <c r="C46" s="108">
        <v>0</v>
      </c>
      <c r="D46" s="108">
        <v>0</v>
      </c>
      <c r="E46" s="108">
        <v>0</v>
      </c>
      <c r="F46" s="108">
        <v>0</v>
      </c>
      <c r="G46" s="108">
        <v>0</v>
      </c>
      <c r="H46" s="108">
        <v>0</v>
      </c>
      <c r="I46" s="108">
        <v>0</v>
      </c>
      <c r="J46" s="108">
        <v>0</v>
      </c>
      <c r="K46" s="108">
        <v>0</v>
      </c>
      <c r="L46" s="108">
        <v>0</v>
      </c>
      <c r="M46" s="108">
        <v>0</v>
      </c>
      <c r="N46" s="108">
        <v>0</v>
      </c>
      <c r="O46" s="108">
        <v>0</v>
      </c>
      <c r="P46" s="108">
        <v>0</v>
      </c>
      <c r="Q46" s="108">
        <v>0</v>
      </c>
      <c r="R46" s="108">
        <v>0</v>
      </c>
      <c r="S46" s="108">
        <v>0</v>
      </c>
      <c r="T46" s="108">
        <v>0</v>
      </c>
      <c r="U46" s="108">
        <v>0</v>
      </c>
      <c r="V46" s="108">
        <v>0</v>
      </c>
      <c r="W46" s="108">
        <v>0</v>
      </c>
      <c r="X46" s="108">
        <v>0</v>
      </c>
      <c r="Y46" s="108">
        <v>0</v>
      </c>
      <c r="Z46" s="108">
        <v>0</v>
      </c>
      <c r="AA46" s="108">
        <v>0</v>
      </c>
      <c r="AB46" s="108">
        <v>0</v>
      </c>
      <c r="AC46" s="108">
        <v>0</v>
      </c>
      <c r="AD46" s="108">
        <v>0</v>
      </c>
      <c r="AE46" s="108">
        <v>0</v>
      </c>
      <c r="AF46" s="108">
        <v>0</v>
      </c>
      <c r="AG46" s="109">
        <f t="shared" si="3"/>
        <v>0</v>
      </c>
    </row>
    <row r="47" spans="1:37" ht="24" customHeight="1">
      <c r="A47" s="11">
        <v>15</v>
      </c>
      <c r="B47" s="80">
        <v>45590</v>
      </c>
      <c r="C47" s="108">
        <v>0</v>
      </c>
      <c r="D47" s="108">
        <v>0</v>
      </c>
      <c r="E47" s="108">
        <v>0</v>
      </c>
      <c r="F47" s="108">
        <v>0</v>
      </c>
      <c r="G47" s="108">
        <v>0</v>
      </c>
      <c r="H47" s="108">
        <v>0</v>
      </c>
      <c r="I47" s="108">
        <v>0</v>
      </c>
      <c r="J47" s="108">
        <v>0</v>
      </c>
      <c r="K47" s="108">
        <v>0</v>
      </c>
      <c r="L47" s="108">
        <v>0</v>
      </c>
      <c r="M47" s="108">
        <v>0</v>
      </c>
      <c r="N47" s="108">
        <v>0</v>
      </c>
      <c r="O47" s="108">
        <v>0</v>
      </c>
      <c r="P47" s="108">
        <v>0</v>
      </c>
      <c r="Q47" s="108">
        <v>0</v>
      </c>
      <c r="R47" s="108">
        <v>0</v>
      </c>
      <c r="S47" s="108">
        <v>0</v>
      </c>
      <c r="T47" s="108">
        <v>0</v>
      </c>
      <c r="U47" s="108">
        <v>0</v>
      </c>
      <c r="V47" s="108">
        <v>0</v>
      </c>
      <c r="W47" s="108">
        <v>0</v>
      </c>
      <c r="X47" s="108">
        <v>0</v>
      </c>
      <c r="Y47" s="108">
        <v>0</v>
      </c>
      <c r="Z47" s="108">
        <v>0</v>
      </c>
      <c r="AA47" s="108">
        <v>0</v>
      </c>
      <c r="AB47" s="108">
        <v>0</v>
      </c>
      <c r="AC47" s="108">
        <v>0</v>
      </c>
      <c r="AD47" s="108">
        <v>0</v>
      </c>
      <c r="AE47" s="108">
        <v>0</v>
      </c>
      <c r="AF47" s="108">
        <v>0</v>
      </c>
      <c r="AG47" s="109">
        <f t="shared" si="3"/>
        <v>0</v>
      </c>
    </row>
    <row r="48" spans="1:37" ht="24" customHeight="1">
      <c r="A48" s="11">
        <v>16</v>
      </c>
      <c r="B48" s="80">
        <v>45591</v>
      </c>
      <c r="C48" s="108">
        <v>0</v>
      </c>
      <c r="D48" s="108">
        <v>0</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0</v>
      </c>
      <c r="X48" s="108">
        <v>0</v>
      </c>
      <c r="Y48" s="108">
        <v>0</v>
      </c>
      <c r="Z48" s="108">
        <v>0</v>
      </c>
      <c r="AA48" s="108">
        <v>0</v>
      </c>
      <c r="AB48" s="108">
        <v>0</v>
      </c>
      <c r="AC48" s="108">
        <v>0</v>
      </c>
      <c r="AD48" s="108">
        <v>0</v>
      </c>
      <c r="AE48" s="108">
        <v>0</v>
      </c>
      <c r="AF48" s="108">
        <v>0</v>
      </c>
      <c r="AG48" s="109">
        <f t="shared" si="3"/>
        <v>0</v>
      </c>
    </row>
    <row r="49" spans="2:33" ht="24" customHeight="1">
      <c r="B49" s="75" t="s">
        <v>132</v>
      </c>
      <c r="C49" s="109">
        <f>SUM(C33:C48)</f>
        <v>0</v>
      </c>
      <c r="D49" s="109">
        <f t="shared" ref="D49" si="4">SUM(D33:D48)</f>
        <v>0</v>
      </c>
      <c r="E49" s="109">
        <f t="shared" ref="E49" si="5">SUM(E33:E48)</f>
        <v>0</v>
      </c>
      <c r="F49" s="109">
        <f t="shared" ref="F49" si="6">SUM(F33:F48)</f>
        <v>0</v>
      </c>
      <c r="G49" s="109">
        <f t="shared" ref="G49" si="7">SUM(G33:G48)</f>
        <v>0</v>
      </c>
      <c r="H49" s="109">
        <f t="shared" ref="H49" si="8">SUM(H33:H48)</f>
        <v>0</v>
      </c>
      <c r="I49" s="109">
        <f t="shared" ref="I49" si="9">SUM(I33:I48)</f>
        <v>0</v>
      </c>
      <c r="J49" s="109">
        <f t="shared" ref="J49" si="10">SUM(J33:J48)</f>
        <v>0</v>
      </c>
      <c r="K49" s="109">
        <f t="shared" ref="K49" si="11">SUM(K33:K48)</f>
        <v>0</v>
      </c>
      <c r="L49" s="109">
        <f t="shared" ref="L49" si="12">SUM(L33:L48)</f>
        <v>0</v>
      </c>
      <c r="M49" s="109">
        <f t="shared" ref="M49" si="13">SUM(M33:M48)</f>
        <v>0</v>
      </c>
      <c r="N49" s="109">
        <f t="shared" ref="N49" si="14">SUM(N33:N48)</f>
        <v>0</v>
      </c>
      <c r="O49" s="109">
        <f t="shared" ref="O49" si="15">SUM(O33:O48)</f>
        <v>0</v>
      </c>
      <c r="P49" s="109">
        <f t="shared" ref="P49" si="16">SUM(P33:P48)</f>
        <v>0</v>
      </c>
      <c r="Q49" s="109">
        <f t="shared" ref="Q49" si="17">SUM(Q33:Q48)</f>
        <v>0</v>
      </c>
      <c r="R49" s="109">
        <f t="shared" ref="R49" si="18">SUM(R33:R48)</f>
        <v>0</v>
      </c>
      <c r="S49" s="109">
        <f t="shared" ref="S49" si="19">SUM(S33:S48)</f>
        <v>0</v>
      </c>
      <c r="T49" s="109">
        <f t="shared" ref="T49" si="20">SUM(T33:T48)</f>
        <v>0</v>
      </c>
      <c r="U49" s="109">
        <f t="shared" ref="U49" si="21">SUM(U33:U48)</f>
        <v>0</v>
      </c>
      <c r="V49" s="109">
        <f t="shared" ref="V49" si="22">SUM(V33:V48)</f>
        <v>0</v>
      </c>
      <c r="W49" s="109">
        <f t="shared" ref="W49" si="23">SUM(W33:W48)</f>
        <v>0</v>
      </c>
      <c r="X49" s="109">
        <f t="shared" ref="X49" si="24">SUM(X33:X48)</f>
        <v>0</v>
      </c>
      <c r="Y49" s="109">
        <f t="shared" ref="Y49" si="25">SUM(Y33:Y48)</f>
        <v>0</v>
      </c>
      <c r="Z49" s="109">
        <f t="shared" ref="Z49" si="26">SUM(Z33:Z48)</f>
        <v>0</v>
      </c>
      <c r="AA49" s="109">
        <f t="shared" ref="AA49" si="27">SUM(AA33:AA48)</f>
        <v>0</v>
      </c>
      <c r="AB49" s="109">
        <f t="shared" ref="AB49" si="28">SUM(AB33:AB48)</f>
        <v>0</v>
      </c>
      <c r="AC49" s="109">
        <f t="shared" ref="AC49" si="29">SUM(AC33:AC48)</f>
        <v>0</v>
      </c>
      <c r="AD49" s="109">
        <f t="shared" ref="AD49" si="30">SUM(AD33:AD48)</f>
        <v>0</v>
      </c>
      <c r="AE49" s="109">
        <f t="shared" ref="AE49" si="31">SUM(AE33:AE48)</f>
        <v>0</v>
      </c>
      <c r="AF49" s="109">
        <f t="shared" ref="AF49" si="32">SUM(AF33:AF48)</f>
        <v>0</v>
      </c>
      <c r="AG49" s="109">
        <f t="shared" si="3"/>
        <v>0</v>
      </c>
    </row>
  </sheetData>
  <sheetProtection sheet="1" objects="1" scenarios="1" selectLockedCells="1"/>
  <phoneticPr fontId="1"/>
  <pageMargins left="0.42" right="0.23" top="0.47244094488188981" bottom="0.35433070866141736" header="0.31496062992125984" footer="0.31496062992125984"/>
  <pageSetup paperSize="9" scale="50" fitToHeight="0" orientation="landscape" r:id="rId1"/>
  <rowBreaks count="1" manualBreakCount="1">
    <brk id="27" max="3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4"/>
  <sheetViews>
    <sheetView workbookViewId="0">
      <selection activeCell="I32" sqref="I32"/>
    </sheetView>
  </sheetViews>
  <sheetFormatPr defaultRowHeight="13.5"/>
  <cols>
    <col min="1" max="1" width="23.875" customWidth="1"/>
    <col min="2" max="2" width="5.125" customWidth="1"/>
    <col min="3" max="3" width="4" customWidth="1"/>
    <col min="4" max="6" width="42.75" customWidth="1"/>
    <col min="7" max="7" width="3.375" customWidth="1"/>
    <col min="9" max="9" width="2.375" customWidth="1"/>
    <col min="10" max="10" width="20.75" customWidth="1"/>
    <col min="11" max="11" width="4.25" customWidth="1"/>
    <col min="12" max="12" width="12.75" customWidth="1"/>
    <col min="13" max="13" width="2.875" customWidth="1"/>
    <col min="14" max="14" width="11.375" customWidth="1"/>
    <col min="15" max="15" width="2.375" customWidth="1"/>
    <col min="16" max="16" width="11.375" customWidth="1"/>
    <col min="17" max="17" width="2.375" customWidth="1"/>
    <col min="18" max="18" width="19.125" customWidth="1"/>
    <col min="19" max="19" width="2.125" customWidth="1"/>
    <col min="20" max="20" width="19.75" customWidth="1"/>
    <col min="21" max="21" width="2.625" customWidth="1"/>
    <col min="22" max="22" width="22.125" bestFit="1" customWidth="1"/>
  </cols>
  <sheetData>
    <row r="1" spans="1:22" ht="19.5" customHeight="1">
      <c r="A1" s="5" t="s">
        <v>26</v>
      </c>
      <c r="B1" s="5"/>
      <c r="D1" s="5" t="s">
        <v>4</v>
      </c>
      <c r="E1" s="5"/>
      <c r="F1" s="5"/>
      <c r="H1" s="5" t="s">
        <v>111</v>
      </c>
      <c r="J1" s="5" t="s">
        <v>20</v>
      </c>
      <c r="L1" s="5" t="s">
        <v>22</v>
      </c>
      <c r="N1" s="5" t="s">
        <v>71</v>
      </c>
      <c r="P1" s="229" t="s">
        <v>241</v>
      </c>
      <c r="R1" s="5" t="s">
        <v>122</v>
      </c>
      <c r="T1" s="5" t="s">
        <v>134</v>
      </c>
      <c r="V1" s="5" t="s">
        <v>165</v>
      </c>
    </row>
    <row r="2" spans="1:22">
      <c r="A2" s="6" t="s">
        <v>27</v>
      </c>
      <c r="B2" s="6"/>
      <c r="D2" s="6" t="s">
        <v>100</v>
      </c>
      <c r="E2" s="6" t="s">
        <v>99</v>
      </c>
      <c r="F2" s="6" t="s">
        <v>143</v>
      </c>
      <c r="H2" s="6" t="s">
        <v>70</v>
      </c>
      <c r="J2" s="6" t="s">
        <v>21</v>
      </c>
      <c r="L2" s="6" t="s">
        <v>23</v>
      </c>
      <c r="N2" s="6" t="s">
        <v>70</v>
      </c>
      <c r="P2" s="6" t="s">
        <v>242</v>
      </c>
      <c r="R2" s="6" t="s">
        <v>121</v>
      </c>
      <c r="T2" s="6" t="s">
        <v>166</v>
      </c>
      <c r="V2" s="6" t="s">
        <v>167</v>
      </c>
    </row>
    <row r="3" spans="1:22" ht="16.5" customHeight="1">
      <c r="A3" s="7" t="s">
        <v>28</v>
      </c>
      <c r="B3" s="18">
        <v>1</v>
      </c>
      <c r="D3" s="7" t="s">
        <v>6</v>
      </c>
      <c r="E3" s="7" t="s">
        <v>6</v>
      </c>
      <c r="F3" s="7" t="s">
        <v>6</v>
      </c>
      <c r="H3" s="7" t="s">
        <v>112</v>
      </c>
      <c r="J3" s="7" t="s">
        <v>18</v>
      </c>
      <c r="L3" s="7" t="s">
        <v>24</v>
      </c>
      <c r="N3" s="7" t="s">
        <v>70</v>
      </c>
      <c r="P3" s="7" t="s">
        <v>242</v>
      </c>
      <c r="R3" s="7" t="s">
        <v>123</v>
      </c>
      <c r="T3" s="7" t="s">
        <v>135</v>
      </c>
      <c r="V3" s="7"/>
    </row>
    <row r="4" spans="1:22" ht="16.5" customHeight="1">
      <c r="A4" s="7" t="s">
        <v>29</v>
      </c>
      <c r="B4" s="18">
        <v>2</v>
      </c>
      <c r="D4" s="7" t="s">
        <v>7</v>
      </c>
      <c r="E4" s="7" t="s">
        <v>7</v>
      </c>
      <c r="F4" s="7" t="s">
        <v>7</v>
      </c>
      <c r="H4" s="7" t="s">
        <v>113</v>
      </c>
      <c r="J4" s="7" t="s">
        <v>19</v>
      </c>
      <c r="L4" s="7" t="s">
        <v>25</v>
      </c>
      <c r="R4" s="7" t="s">
        <v>124</v>
      </c>
      <c r="T4" s="7" t="s">
        <v>136</v>
      </c>
      <c r="V4" s="7">
        <v>9</v>
      </c>
    </row>
    <row r="5" spans="1:22" ht="16.5" customHeight="1">
      <c r="A5" s="7" t="s">
        <v>30</v>
      </c>
      <c r="B5" s="18">
        <v>3</v>
      </c>
      <c r="D5" s="10" t="s">
        <v>157</v>
      </c>
      <c r="E5" s="10" t="s">
        <v>101</v>
      </c>
      <c r="F5" s="10" t="s">
        <v>157</v>
      </c>
      <c r="T5" s="7" t="s">
        <v>137</v>
      </c>
    </row>
    <row r="6" spans="1:22" ht="16.5" customHeight="1">
      <c r="A6" s="7" t="s">
        <v>31</v>
      </c>
      <c r="B6" s="18">
        <v>4</v>
      </c>
      <c r="T6" s="7" t="s">
        <v>138</v>
      </c>
    </row>
    <row r="7" spans="1:22" ht="16.5" customHeight="1">
      <c r="A7" s="7" t="s">
        <v>32</v>
      </c>
      <c r="B7" s="18">
        <v>5</v>
      </c>
    </row>
    <row r="8" spans="1:22" ht="16.5" customHeight="1">
      <c r="A8" s="7" t="s">
        <v>33</v>
      </c>
      <c r="B8" s="18">
        <v>6</v>
      </c>
    </row>
    <row r="9" spans="1:22" ht="48.75" customHeight="1">
      <c r="A9" s="7" t="s">
        <v>34</v>
      </c>
      <c r="B9" s="18">
        <v>7</v>
      </c>
    </row>
    <row r="10" spans="1:22" ht="35.25" customHeight="1">
      <c r="A10" s="7" t="s">
        <v>35</v>
      </c>
      <c r="B10" s="18">
        <v>8</v>
      </c>
    </row>
    <row r="11" spans="1:22" ht="16.5" customHeight="1">
      <c r="A11" s="7" t="s">
        <v>36</v>
      </c>
      <c r="B11" s="18">
        <v>9</v>
      </c>
    </row>
    <row r="12" spans="1:22" ht="16.5" customHeight="1">
      <c r="A12" s="7" t="s">
        <v>37</v>
      </c>
      <c r="B12" s="18">
        <v>10</v>
      </c>
    </row>
    <row r="13" spans="1:22" ht="16.5" customHeight="1">
      <c r="A13" s="7" t="s">
        <v>38</v>
      </c>
      <c r="B13" s="18">
        <v>11</v>
      </c>
    </row>
    <row r="14" spans="1:22" ht="16.5" customHeight="1">
      <c r="A14" s="7" t="s">
        <v>39</v>
      </c>
      <c r="B14" s="18">
        <v>12</v>
      </c>
    </row>
    <row r="15" spans="1:22" ht="16.5" customHeight="1">
      <c r="A15" s="7" t="s">
        <v>40</v>
      </c>
      <c r="B15" s="18">
        <v>13</v>
      </c>
    </row>
    <row r="16" spans="1:22" ht="16.5" customHeight="1">
      <c r="A16" s="7" t="s">
        <v>41</v>
      </c>
      <c r="B16" s="18">
        <v>14</v>
      </c>
    </row>
    <row r="17" spans="1:2" ht="16.5" customHeight="1">
      <c r="A17" s="7" t="s">
        <v>42</v>
      </c>
      <c r="B17" s="18">
        <v>15</v>
      </c>
    </row>
    <row r="18" spans="1:2" ht="16.5" customHeight="1">
      <c r="A18" s="7" t="s">
        <v>43</v>
      </c>
      <c r="B18" s="18">
        <v>16</v>
      </c>
    </row>
    <row r="19" spans="1:2" ht="16.5" customHeight="1">
      <c r="A19" s="7" t="s">
        <v>44</v>
      </c>
      <c r="B19" s="18">
        <v>17</v>
      </c>
    </row>
    <row r="20" spans="1:2" ht="16.5" customHeight="1">
      <c r="A20" s="7" t="s">
        <v>45</v>
      </c>
      <c r="B20" s="18">
        <v>18</v>
      </c>
    </row>
    <row r="21" spans="1:2" ht="16.5" customHeight="1">
      <c r="A21" s="7" t="s">
        <v>46</v>
      </c>
      <c r="B21" s="18">
        <v>19</v>
      </c>
    </row>
    <row r="22" spans="1:2" ht="16.5" customHeight="1">
      <c r="A22" s="7" t="s">
        <v>47</v>
      </c>
      <c r="B22" s="18">
        <v>20</v>
      </c>
    </row>
    <row r="23" spans="1:2" ht="16.5" customHeight="1">
      <c r="A23" s="7" t="s">
        <v>48</v>
      </c>
      <c r="B23" s="18">
        <v>21</v>
      </c>
    </row>
    <row r="24" spans="1:2" ht="16.5" customHeight="1">
      <c r="A24" s="7" t="s">
        <v>49</v>
      </c>
      <c r="B24" s="18">
        <v>22</v>
      </c>
    </row>
    <row r="25" spans="1:2" ht="16.5" customHeight="1">
      <c r="A25" s="7" t="s">
        <v>50</v>
      </c>
      <c r="B25" s="18">
        <v>23</v>
      </c>
    </row>
    <row r="26" spans="1:2" ht="16.5" customHeight="1">
      <c r="A26" s="7" t="s">
        <v>51</v>
      </c>
      <c r="B26" s="18">
        <v>24</v>
      </c>
    </row>
    <row r="27" spans="1:2" ht="16.5" customHeight="1">
      <c r="A27" s="7" t="s">
        <v>52</v>
      </c>
      <c r="B27" s="18">
        <v>25</v>
      </c>
    </row>
    <row r="28" spans="1:2" ht="16.5" customHeight="1">
      <c r="A28" s="7" t="s">
        <v>53</v>
      </c>
      <c r="B28" s="18">
        <v>26</v>
      </c>
    </row>
    <row r="29" spans="1:2" ht="16.5" customHeight="1">
      <c r="A29" s="7" t="s">
        <v>54</v>
      </c>
      <c r="B29" s="18">
        <v>27</v>
      </c>
    </row>
    <row r="30" spans="1:2" ht="16.5" customHeight="1">
      <c r="A30" s="7" t="s">
        <v>55</v>
      </c>
      <c r="B30" s="18">
        <v>28</v>
      </c>
    </row>
    <row r="31" spans="1:2" ht="16.5" customHeight="1">
      <c r="A31" s="7" t="s">
        <v>56</v>
      </c>
      <c r="B31" s="18">
        <v>29</v>
      </c>
    </row>
    <row r="32" spans="1:2" ht="16.5" customHeight="1">
      <c r="A32" s="7" t="s">
        <v>57</v>
      </c>
      <c r="B32" s="18">
        <v>30</v>
      </c>
    </row>
    <row r="33" spans="1:2" ht="16.5" customHeight="1">
      <c r="A33" s="7" t="s">
        <v>168</v>
      </c>
      <c r="B33" s="18">
        <v>99</v>
      </c>
    </row>
    <row r="34" spans="1:2" ht="16.5" customHeight="1"/>
  </sheetData>
  <sheetProtection sheet="1" objects="1" scenarios="1" selectLockedCells="1"/>
  <phoneticPr fontId="1"/>
  <pageMargins left="0.7" right="0.7" top="0.89" bottom="0.4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E161"/>
  <sheetViews>
    <sheetView zoomScale="70" zoomScaleNormal="70" workbookViewId="0">
      <pane xSplit="4" ySplit="1" topLeftCell="E2" activePane="bottomRight" state="frozen"/>
      <selection pane="topRight" activeCell="E1" sqref="E1"/>
      <selection pane="bottomLeft" activeCell="A2" sqref="A2"/>
      <selection pane="bottomRight" activeCell="Q2" sqref="Q2"/>
    </sheetView>
  </sheetViews>
  <sheetFormatPr defaultRowHeight="13.5"/>
  <cols>
    <col min="1" max="1" width="5.625" bestFit="1" customWidth="1"/>
    <col min="2" max="2" width="15.875" customWidth="1"/>
    <col min="3" max="3" width="31.375" customWidth="1"/>
    <col min="4" max="4" width="16.625" customWidth="1"/>
    <col min="5" max="5" width="20" customWidth="1"/>
    <col min="6" max="6" width="5.625" bestFit="1" customWidth="1"/>
    <col min="7" max="7" width="20" customWidth="1"/>
    <col min="8" max="9" width="21" customWidth="1"/>
    <col min="10" max="10" width="13.875" customWidth="1"/>
    <col min="11" max="11" width="20" customWidth="1"/>
    <col min="12" max="12" width="2.375" style="23" customWidth="1"/>
    <col min="13" max="16" width="20" customWidth="1"/>
    <col min="17" max="17" width="18.375" bestFit="1" customWidth="1"/>
    <col min="18" max="18" width="2.875" customWidth="1"/>
    <col min="19" max="21" width="20" hidden="1" customWidth="1"/>
    <col min="22" max="22" width="14.75" hidden="1" customWidth="1"/>
    <col min="23" max="25" width="13.125" hidden="1" customWidth="1"/>
    <col min="26" max="28" width="11.25" hidden="1" customWidth="1"/>
    <col min="29" max="29" width="11" hidden="1" customWidth="1"/>
    <col min="30" max="30" width="11.375" hidden="1" customWidth="1"/>
    <col min="31" max="31" width="12.125" hidden="1" customWidth="1"/>
  </cols>
  <sheetData>
    <row r="1" spans="1:31" ht="48" customHeight="1">
      <c r="A1" s="19" t="s">
        <v>65</v>
      </c>
      <c r="B1" s="20" t="s">
        <v>109</v>
      </c>
      <c r="C1" s="20" t="s">
        <v>68</v>
      </c>
      <c r="D1" s="20" t="s">
        <v>67</v>
      </c>
      <c r="E1" s="20" t="s">
        <v>201</v>
      </c>
      <c r="F1" s="20" t="s">
        <v>110</v>
      </c>
      <c r="G1" s="20" t="s">
        <v>69</v>
      </c>
      <c r="H1" s="20" t="s">
        <v>158</v>
      </c>
      <c r="I1" s="20" t="s">
        <v>272</v>
      </c>
      <c r="J1" s="20" t="s">
        <v>97</v>
      </c>
      <c r="K1" s="20" t="s">
        <v>72</v>
      </c>
      <c r="L1" s="22"/>
      <c r="M1" s="21" t="s">
        <v>73</v>
      </c>
      <c r="N1" s="21" t="s">
        <v>106</v>
      </c>
      <c r="O1" s="21" t="s">
        <v>107</v>
      </c>
      <c r="P1" s="21" t="s">
        <v>108</v>
      </c>
      <c r="Q1" s="21" t="s">
        <v>164</v>
      </c>
      <c r="R1" s="11"/>
      <c r="S1" s="38" t="s">
        <v>95</v>
      </c>
      <c r="T1" s="37" t="s">
        <v>211</v>
      </c>
      <c r="U1" s="37" t="s">
        <v>243</v>
      </c>
      <c r="V1" s="37" t="s">
        <v>94</v>
      </c>
      <c r="W1" s="37" t="s">
        <v>96</v>
      </c>
      <c r="X1" s="37" t="s">
        <v>98</v>
      </c>
      <c r="Y1" s="37" t="s">
        <v>139</v>
      </c>
      <c r="Z1" s="37" t="s">
        <v>142</v>
      </c>
      <c r="AA1" s="37" t="s">
        <v>144</v>
      </c>
      <c r="AB1" s="37" t="s">
        <v>145</v>
      </c>
      <c r="AC1" s="37" t="s">
        <v>156</v>
      </c>
      <c r="AD1" s="37" t="s">
        <v>169</v>
      </c>
      <c r="AE1" s="37" t="s">
        <v>170</v>
      </c>
    </row>
    <row r="2" spans="1:31" ht="27" customHeight="1">
      <c r="A2" s="90">
        <v>1</v>
      </c>
      <c r="B2" s="89"/>
      <c r="C2" s="89"/>
      <c r="D2" s="89"/>
      <c r="E2" s="89"/>
      <c r="F2" s="90"/>
      <c r="G2" s="91"/>
      <c r="H2" s="89"/>
      <c r="I2" s="89"/>
      <c r="J2" s="92"/>
      <c r="K2" s="91"/>
      <c r="L2" s="298"/>
      <c r="M2" s="91"/>
      <c r="N2" s="89"/>
      <c r="O2" s="89"/>
      <c r="P2" s="89"/>
      <c r="Q2" s="90"/>
      <c r="S2" s="7" t="str">
        <f t="shared" ref="S2:S31" si="0">CONCATENATE(B2,C2)</f>
        <v/>
      </c>
      <c r="T2" s="10" t="str">
        <f t="shared" ref="T2:T21" si="1">E2&amp;CHAR(10)&amp;D2</f>
        <v xml:space="preserve">
</v>
      </c>
      <c r="U2" s="233">
        <f>K2+ROW()/10000</f>
        <v>2.0000000000000001E-4</v>
      </c>
      <c r="V2" s="39">
        <f>COUNTIFS($B$2:$B$161,B2,$K$2:$K$161,K2,$U$2:$U$161,"&lt;"&amp;U2)+1</f>
        <v>1</v>
      </c>
      <c r="W2" s="39" t="e">
        <f>(VLOOKUP(B2,コード表!$A$2:$B$32,2,FALSE)*100+DAY(K2))</f>
        <v>#N/A</v>
      </c>
      <c r="X2" s="42" t="str">
        <f t="shared" ref="X2:X31" si="2">IF(J2="","",(TEXT(J2,"aaa")))</f>
        <v/>
      </c>
      <c r="Y2" s="18" t="e">
        <f>(IF(Q2=9,0,100)+VLOOKUP(B2,コード表!$A$2:$B$32,2,FALSE))</f>
        <v>#N/A</v>
      </c>
      <c r="Z2" s="18" t="e">
        <f>(IF(Q2=9,900,0)+VLOOKUP(B2,コード表!$A$2:$B$32,2,FALSE))</f>
        <v>#N/A</v>
      </c>
      <c r="AA2" s="18" t="e">
        <f>(IF(Q2=9,90000,0)+(VLOOKUP(B2,コード表!$A$2:$B$32,2,FALSE))*100+DAY(M2))</f>
        <v>#N/A</v>
      </c>
      <c r="AB2" s="18">
        <f>COUNTIF(Z$1:Z2,Z2)</f>
        <v>1</v>
      </c>
      <c r="AC2" s="18">
        <f>COUNTIF(Y$1:Y2,Y2)</f>
        <v>1</v>
      </c>
      <c r="AD2" s="18" t="e">
        <f t="shared" ref="AD2:AD31" si="3">IF(AND(Q2=0,Y2&gt;100),1,0)</f>
        <v>#N/A</v>
      </c>
      <c r="AE2" s="18">
        <f>COUNTIF(AD$1:AD2,AD2)</f>
        <v>1</v>
      </c>
    </row>
    <row r="3" spans="1:31" ht="27" customHeight="1">
      <c r="A3" s="90">
        <v>2</v>
      </c>
      <c r="B3" s="89"/>
      <c r="C3" s="89"/>
      <c r="D3" s="89"/>
      <c r="E3" s="89"/>
      <c r="F3" s="90"/>
      <c r="G3" s="91"/>
      <c r="H3" s="89"/>
      <c r="I3" s="89"/>
      <c r="J3" s="93"/>
      <c r="K3" s="231"/>
      <c r="L3" s="298"/>
      <c r="M3" s="91"/>
      <c r="N3" s="89"/>
      <c r="O3" s="89"/>
      <c r="P3" s="89"/>
      <c r="Q3" s="90"/>
      <c r="S3" s="7" t="str">
        <f t="shared" si="0"/>
        <v/>
      </c>
      <c r="T3" s="10" t="str">
        <f t="shared" si="1"/>
        <v xml:space="preserve">
</v>
      </c>
      <c r="U3" s="233">
        <f t="shared" ref="U3:U42" si="4">K3+ROW()/1000</f>
        <v>3.0000000000000001E-3</v>
      </c>
      <c r="V3" s="39">
        <f t="shared" ref="V3:V66" si="5">COUNTIFS($B$2:$B$161,B3,$K$2:$K$161,K3,$U$2:$U$161,"&lt;"&amp;U3)+1</f>
        <v>1</v>
      </c>
      <c r="W3" s="39" t="e">
        <f>(VLOOKUP(B3,コード表!$A$2:$B$32,2,FALSE)*100+DAY(K3))</f>
        <v>#N/A</v>
      </c>
      <c r="X3" s="42" t="str">
        <f t="shared" si="2"/>
        <v/>
      </c>
      <c r="Y3" s="18" t="e">
        <f>(IF(Q3=9,0,100)+VLOOKUP(B3,コード表!$A$2:$B$32,2,FALSE))</f>
        <v>#N/A</v>
      </c>
      <c r="Z3" s="18" t="e">
        <f>(IF(Q3=9,900,0)+VLOOKUP(B3,コード表!$A$2:$B$32,2,FALSE))</f>
        <v>#N/A</v>
      </c>
      <c r="AA3" s="18" t="e">
        <f>(IF(Q3=9,90000,0)+(VLOOKUP(B3,コード表!$A$2:$B$32,2,FALSE))*100+DAY(M3))</f>
        <v>#N/A</v>
      </c>
      <c r="AB3" s="18">
        <f>COUNTIF(Z$1:Z3,Z3)</f>
        <v>2</v>
      </c>
      <c r="AC3" s="18">
        <f>COUNTIF(Y$1:Y3,Y3)</f>
        <v>2</v>
      </c>
      <c r="AD3" s="18" t="e">
        <f t="shared" si="3"/>
        <v>#N/A</v>
      </c>
      <c r="AE3" s="18">
        <f>COUNTIF(AD$1:AD3,AD3)</f>
        <v>2</v>
      </c>
    </row>
    <row r="4" spans="1:31" ht="27" customHeight="1">
      <c r="A4" s="90">
        <v>3</v>
      </c>
      <c r="B4" s="89"/>
      <c r="C4" s="89"/>
      <c r="D4" s="89"/>
      <c r="E4" s="89"/>
      <c r="F4" s="90"/>
      <c r="G4" s="91"/>
      <c r="H4" s="89"/>
      <c r="I4" s="89"/>
      <c r="J4" s="93"/>
      <c r="K4" s="91"/>
      <c r="L4" s="298"/>
      <c r="M4" s="91"/>
      <c r="N4" s="89"/>
      <c r="O4" s="89"/>
      <c r="P4" s="89"/>
      <c r="Q4" s="90"/>
      <c r="S4" s="7" t="str">
        <f t="shared" si="0"/>
        <v/>
      </c>
      <c r="T4" s="10" t="str">
        <f t="shared" si="1"/>
        <v xml:space="preserve">
</v>
      </c>
      <c r="U4" s="233">
        <f t="shared" si="4"/>
        <v>4.0000000000000001E-3</v>
      </c>
      <c r="V4" s="39">
        <f t="shared" si="5"/>
        <v>1</v>
      </c>
      <c r="W4" s="39" t="e">
        <f>(VLOOKUP(B4,コード表!$A$2:$B$32,2,FALSE)*100+DAY(K4))</f>
        <v>#N/A</v>
      </c>
      <c r="X4" s="42" t="str">
        <f t="shared" si="2"/>
        <v/>
      </c>
      <c r="Y4" s="18" t="e">
        <f>(IF(Q4=9,0,100)+VLOOKUP(B4,コード表!$A$2:$B$32,2,FALSE))</f>
        <v>#N/A</v>
      </c>
      <c r="Z4" s="18" t="e">
        <f>(IF(Q4=9,900,0)+VLOOKUP(B4,コード表!$A$2:$B$32,2,FALSE))</f>
        <v>#N/A</v>
      </c>
      <c r="AA4" s="18" t="e">
        <f>(IF(Q4=9,90000,0)+(VLOOKUP(B4,コード表!$A$2:$B$32,2,FALSE))*100+DAY(M4))</f>
        <v>#N/A</v>
      </c>
      <c r="AB4" s="18">
        <f>COUNTIF(Z$1:Z4,Z4)</f>
        <v>3</v>
      </c>
      <c r="AC4" s="18">
        <f>COUNTIF(Y$1:Y4,Y4)</f>
        <v>3</v>
      </c>
      <c r="AD4" s="18" t="e">
        <f t="shared" si="3"/>
        <v>#N/A</v>
      </c>
      <c r="AE4" s="18">
        <f>COUNTIF(AD$1:AD4,AD4)</f>
        <v>3</v>
      </c>
    </row>
    <row r="5" spans="1:31" ht="27" customHeight="1">
      <c r="A5" s="90">
        <v>4</v>
      </c>
      <c r="B5" s="89"/>
      <c r="C5" s="94"/>
      <c r="D5" s="89"/>
      <c r="E5" s="89"/>
      <c r="F5" s="90"/>
      <c r="G5" s="91"/>
      <c r="H5" s="89"/>
      <c r="I5" s="89"/>
      <c r="J5" s="93"/>
      <c r="K5" s="91"/>
      <c r="L5" s="298"/>
      <c r="M5" s="91"/>
      <c r="N5" s="89"/>
      <c r="O5" s="89"/>
      <c r="P5" s="89"/>
      <c r="Q5" s="90"/>
      <c r="S5" s="7" t="str">
        <f t="shared" si="0"/>
        <v/>
      </c>
      <c r="T5" s="10" t="str">
        <f t="shared" si="1"/>
        <v xml:space="preserve">
</v>
      </c>
      <c r="U5" s="233">
        <f t="shared" si="4"/>
        <v>5.0000000000000001E-3</v>
      </c>
      <c r="V5" s="39">
        <f t="shared" si="5"/>
        <v>1</v>
      </c>
      <c r="W5" s="39" t="e">
        <f>(VLOOKUP(B5,コード表!$A$2:$B$32,2,FALSE)*100+DAY(K5))</f>
        <v>#N/A</v>
      </c>
      <c r="X5" s="42" t="str">
        <f t="shared" si="2"/>
        <v/>
      </c>
      <c r="Y5" s="18" t="e">
        <f>(IF(Q5=9,0,100)+VLOOKUP(B5,コード表!$A$2:$B$32,2,FALSE))</f>
        <v>#N/A</v>
      </c>
      <c r="Z5" s="18" t="e">
        <f>(IF(Q5=9,900,0)+VLOOKUP(B5,コード表!$A$2:$B$32,2,FALSE))</f>
        <v>#N/A</v>
      </c>
      <c r="AA5" s="18" t="e">
        <f>(IF(Q5=9,90000,0)+(VLOOKUP(B5,コード表!$A$2:$B$32,2,FALSE))*100+DAY(M5))</f>
        <v>#N/A</v>
      </c>
      <c r="AB5" s="18">
        <f>COUNTIF(Z$1:Z5,Z5)</f>
        <v>4</v>
      </c>
      <c r="AC5" s="18">
        <f>COUNTIF(Y$1:Y5,Y5)</f>
        <v>4</v>
      </c>
      <c r="AD5" s="18" t="e">
        <f t="shared" si="3"/>
        <v>#N/A</v>
      </c>
      <c r="AE5" s="18">
        <f>COUNTIF(AD$1:AD5,AD5)</f>
        <v>4</v>
      </c>
    </row>
    <row r="6" spans="1:31" ht="27" customHeight="1">
      <c r="A6" s="90">
        <v>5</v>
      </c>
      <c r="B6" s="89"/>
      <c r="C6" s="94"/>
      <c r="D6" s="89"/>
      <c r="E6" s="89"/>
      <c r="F6" s="90"/>
      <c r="G6" s="91"/>
      <c r="H6" s="89"/>
      <c r="I6" s="89"/>
      <c r="J6" s="93"/>
      <c r="K6" s="91"/>
      <c r="L6" s="298"/>
      <c r="M6" s="91"/>
      <c r="N6" s="89"/>
      <c r="O6" s="89"/>
      <c r="P6" s="89"/>
      <c r="Q6" s="90"/>
      <c r="S6" s="7" t="str">
        <f t="shared" si="0"/>
        <v/>
      </c>
      <c r="T6" s="10" t="str">
        <f t="shared" si="1"/>
        <v xml:space="preserve">
</v>
      </c>
      <c r="U6" s="233">
        <f t="shared" si="4"/>
        <v>6.0000000000000001E-3</v>
      </c>
      <c r="V6" s="39">
        <f t="shared" si="5"/>
        <v>1</v>
      </c>
      <c r="W6" s="39" t="e">
        <f>(VLOOKUP(B6,コード表!$A$2:$B$32,2,FALSE)*100+DAY(K6))</f>
        <v>#N/A</v>
      </c>
      <c r="X6" s="42" t="str">
        <f t="shared" si="2"/>
        <v/>
      </c>
      <c r="Y6" s="18" t="e">
        <f>(IF(Q6=9,0,100)+VLOOKUP(B6,コード表!$A$2:$B$32,2,FALSE))</f>
        <v>#N/A</v>
      </c>
      <c r="Z6" s="18" t="e">
        <f>(IF(Q6=9,900,0)+VLOOKUP(B6,コード表!$A$2:$B$32,2,FALSE))</f>
        <v>#N/A</v>
      </c>
      <c r="AA6" s="18" t="e">
        <f>(IF(Q6=9,90000,0)+(VLOOKUP(B6,コード表!$A$2:$B$32,2,FALSE))*100+DAY(M6))</f>
        <v>#N/A</v>
      </c>
      <c r="AB6" s="18">
        <f>COUNTIF(Z$1:Z6,Z6)</f>
        <v>5</v>
      </c>
      <c r="AC6" s="18">
        <f>COUNTIF(Y$1:Y6,Y6)</f>
        <v>5</v>
      </c>
      <c r="AD6" s="18" t="e">
        <f t="shared" si="3"/>
        <v>#N/A</v>
      </c>
      <c r="AE6" s="18">
        <f>COUNTIF(AD$1:AD6,AD6)</f>
        <v>5</v>
      </c>
    </row>
    <row r="7" spans="1:31" ht="27" customHeight="1">
      <c r="A7" s="90">
        <v>6</v>
      </c>
      <c r="B7" s="89"/>
      <c r="C7" s="94"/>
      <c r="D7" s="89"/>
      <c r="E7" s="89"/>
      <c r="F7" s="90"/>
      <c r="G7" s="91"/>
      <c r="H7" s="89"/>
      <c r="I7" s="89"/>
      <c r="J7" s="93"/>
      <c r="K7" s="91"/>
      <c r="L7" s="298"/>
      <c r="M7" s="91"/>
      <c r="N7" s="89"/>
      <c r="O7" s="89"/>
      <c r="P7" s="89"/>
      <c r="Q7" s="90"/>
      <c r="S7" s="7" t="str">
        <f t="shared" si="0"/>
        <v/>
      </c>
      <c r="T7" s="10" t="str">
        <f t="shared" si="1"/>
        <v xml:space="preserve">
</v>
      </c>
      <c r="U7" s="233">
        <f t="shared" si="4"/>
        <v>7.0000000000000001E-3</v>
      </c>
      <c r="V7" s="39">
        <f t="shared" si="5"/>
        <v>1</v>
      </c>
      <c r="W7" s="39" t="e">
        <f>(VLOOKUP(B7,コード表!$A$2:$B$32,2,FALSE)*100+DAY(K7))</f>
        <v>#N/A</v>
      </c>
      <c r="X7" s="42" t="str">
        <f t="shared" si="2"/>
        <v/>
      </c>
      <c r="Y7" s="18" t="e">
        <f>(IF(Q7=9,0,100)+VLOOKUP(B7,コード表!$A$2:$B$32,2,FALSE))</f>
        <v>#N/A</v>
      </c>
      <c r="Z7" s="18" t="e">
        <f>(IF(Q7=9,900,0)+VLOOKUP(B7,コード表!$A$2:$B$32,2,FALSE))</f>
        <v>#N/A</v>
      </c>
      <c r="AA7" s="18" t="e">
        <f>(IF(Q7=9,90000,0)+(VLOOKUP(B7,コード表!$A$2:$B$32,2,FALSE))*100+DAY(M7))</f>
        <v>#N/A</v>
      </c>
      <c r="AB7" s="18">
        <f>COUNTIF(Z$1:Z7,Z7)</f>
        <v>6</v>
      </c>
      <c r="AC7" s="18">
        <f>COUNTIF(Y$1:Y7,Y7)</f>
        <v>6</v>
      </c>
      <c r="AD7" s="18" t="e">
        <f t="shared" si="3"/>
        <v>#N/A</v>
      </c>
      <c r="AE7" s="18">
        <f>COUNTIF(AD$1:AD7,AD7)</f>
        <v>6</v>
      </c>
    </row>
    <row r="8" spans="1:31" ht="27" customHeight="1">
      <c r="A8" s="90">
        <v>7</v>
      </c>
      <c r="B8" s="89"/>
      <c r="C8" s="94"/>
      <c r="D8" s="89"/>
      <c r="E8" s="89"/>
      <c r="F8" s="90"/>
      <c r="G8" s="91"/>
      <c r="H8" s="89"/>
      <c r="I8" s="89"/>
      <c r="J8" s="93"/>
      <c r="K8" s="91"/>
      <c r="L8" s="298"/>
      <c r="M8" s="91"/>
      <c r="N8" s="89"/>
      <c r="O8" s="89"/>
      <c r="P8" s="89"/>
      <c r="Q8" s="90"/>
      <c r="S8" s="7" t="str">
        <f t="shared" si="0"/>
        <v/>
      </c>
      <c r="T8" s="10" t="str">
        <f t="shared" si="1"/>
        <v xml:space="preserve">
</v>
      </c>
      <c r="U8" s="233">
        <f t="shared" si="4"/>
        <v>8.0000000000000002E-3</v>
      </c>
      <c r="V8" s="39">
        <f t="shared" si="5"/>
        <v>1</v>
      </c>
      <c r="W8" s="39" t="e">
        <f>(VLOOKUP(B8,コード表!$A$2:$B$32,2,FALSE)*100+DAY(K8))</f>
        <v>#N/A</v>
      </c>
      <c r="X8" s="42" t="str">
        <f>IF(J8="","",(TEXT(J8,"aaa")))</f>
        <v/>
      </c>
      <c r="Y8" s="18" t="e">
        <f>(IF(Q8=9,0,100)+VLOOKUP(B8,コード表!$A$2:$B$32,2,FALSE))</f>
        <v>#N/A</v>
      </c>
      <c r="Z8" s="18" t="e">
        <f>(IF(Q8=9,900,0)+VLOOKUP(B8,コード表!$A$2:$B$32,2,FALSE))</f>
        <v>#N/A</v>
      </c>
      <c r="AA8" s="18" t="e">
        <f>(IF(Q8=9,90000,0)+(VLOOKUP(B8,コード表!$A$2:$B$32,2,FALSE))*100+DAY(M8))</f>
        <v>#N/A</v>
      </c>
      <c r="AB8" s="18">
        <f>COUNTIF(Z$1:Z8,Z8)</f>
        <v>7</v>
      </c>
      <c r="AC8" s="18">
        <f>COUNTIF(Y$1:Y8,Y8)</f>
        <v>7</v>
      </c>
      <c r="AD8" s="18" t="e">
        <f t="shared" si="3"/>
        <v>#N/A</v>
      </c>
      <c r="AE8" s="18">
        <f>COUNTIF(AD$1:AD8,AD8)</f>
        <v>7</v>
      </c>
    </row>
    <row r="9" spans="1:31" ht="27" customHeight="1">
      <c r="A9" s="90">
        <v>8</v>
      </c>
      <c r="B9" s="89"/>
      <c r="C9" s="94"/>
      <c r="D9" s="89"/>
      <c r="E9" s="89"/>
      <c r="F9" s="90"/>
      <c r="G9" s="91"/>
      <c r="H9" s="89"/>
      <c r="I9" s="89"/>
      <c r="J9" s="93"/>
      <c r="K9" s="91"/>
      <c r="L9" s="298"/>
      <c r="M9" s="91"/>
      <c r="N9" s="89"/>
      <c r="O9" s="89"/>
      <c r="P9" s="89"/>
      <c r="Q9" s="90"/>
      <c r="S9" s="7" t="str">
        <f t="shared" si="0"/>
        <v/>
      </c>
      <c r="T9" s="10" t="str">
        <f t="shared" si="1"/>
        <v xml:space="preserve">
</v>
      </c>
      <c r="U9" s="233">
        <f t="shared" si="4"/>
        <v>8.9999999999999993E-3</v>
      </c>
      <c r="V9" s="39">
        <f t="shared" si="5"/>
        <v>1</v>
      </c>
      <c r="W9" s="39" t="e">
        <f>(VLOOKUP(B9,コード表!$A$2:$B$32,2,FALSE)*100+DAY(K9))</f>
        <v>#N/A</v>
      </c>
      <c r="X9" s="42" t="str">
        <f t="shared" si="2"/>
        <v/>
      </c>
      <c r="Y9" s="18" t="e">
        <f>(IF(Q9=9,0,100)+VLOOKUP(B9,コード表!$A$2:$B$32,2,FALSE))</f>
        <v>#N/A</v>
      </c>
      <c r="Z9" s="18" t="e">
        <f>(IF(Q9=9,900,0)+VLOOKUP(B9,コード表!$A$2:$B$32,2,FALSE))</f>
        <v>#N/A</v>
      </c>
      <c r="AA9" s="18" t="e">
        <f>(IF(Q9=9,90000,0)+(VLOOKUP(B9,コード表!$A$2:$B$32,2,FALSE))*100+DAY(M9))</f>
        <v>#N/A</v>
      </c>
      <c r="AB9" s="18">
        <f>COUNTIF(Z$1:Z9,Z9)</f>
        <v>8</v>
      </c>
      <c r="AC9" s="18">
        <f>COUNTIF(Y$1:Y9,Y9)</f>
        <v>8</v>
      </c>
      <c r="AD9" s="18" t="e">
        <f t="shared" si="3"/>
        <v>#N/A</v>
      </c>
      <c r="AE9" s="18">
        <f>COUNTIF(AD$1:AD9,AD9)</f>
        <v>8</v>
      </c>
    </row>
    <row r="10" spans="1:31" ht="27" customHeight="1">
      <c r="A10" s="90">
        <v>9</v>
      </c>
      <c r="B10" s="89"/>
      <c r="C10" s="94"/>
      <c r="D10" s="89"/>
      <c r="E10" s="89"/>
      <c r="F10" s="90"/>
      <c r="G10" s="91"/>
      <c r="H10" s="89"/>
      <c r="I10" s="89"/>
      <c r="J10" s="93"/>
      <c r="K10" s="91"/>
      <c r="L10" s="298"/>
      <c r="M10" s="91"/>
      <c r="N10" s="89"/>
      <c r="O10" s="89"/>
      <c r="P10" s="89"/>
      <c r="Q10" s="90"/>
      <c r="S10" s="7" t="str">
        <f t="shared" si="0"/>
        <v/>
      </c>
      <c r="T10" s="10" t="str">
        <f t="shared" si="1"/>
        <v xml:space="preserve">
</v>
      </c>
      <c r="U10" s="233">
        <f t="shared" si="4"/>
        <v>0.01</v>
      </c>
      <c r="V10" s="39">
        <f t="shared" si="5"/>
        <v>1</v>
      </c>
      <c r="W10" s="39" t="e">
        <f>(VLOOKUP(B10,コード表!$A$2:$B$32,2,FALSE)*100+DAY(K10))</f>
        <v>#N/A</v>
      </c>
      <c r="X10" s="42" t="str">
        <f t="shared" si="2"/>
        <v/>
      </c>
      <c r="Y10" s="18" t="e">
        <f>(IF(Q10=9,0,100)+VLOOKUP(B10,コード表!$A$2:$B$32,2,FALSE))</f>
        <v>#N/A</v>
      </c>
      <c r="Z10" s="18" t="e">
        <f>(IF(Q10=9,900,0)+VLOOKUP(B10,コード表!$A$2:$B$32,2,FALSE))</f>
        <v>#N/A</v>
      </c>
      <c r="AA10" s="18" t="e">
        <f>(IF(Q10=9,90000,0)+(VLOOKUP(B10,コード表!$A$2:$B$32,2,FALSE))*100+DAY(M10))</f>
        <v>#N/A</v>
      </c>
      <c r="AB10" s="18">
        <f>COUNTIF(Z$1:Z10,Z10)</f>
        <v>9</v>
      </c>
      <c r="AC10" s="18">
        <f>COUNTIF(Y$1:Y10,Y10)</f>
        <v>9</v>
      </c>
      <c r="AD10" s="18" t="e">
        <f t="shared" si="3"/>
        <v>#N/A</v>
      </c>
      <c r="AE10" s="18">
        <f>COUNTIF(AD$1:AD10,AD10)</f>
        <v>9</v>
      </c>
    </row>
    <row r="11" spans="1:31" ht="27" customHeight="1">
      <c r="A11" s="90">
        <v>10</v>
      </c>
      <c r="B11" s="89"/>
      <c r="C11" s="94"/>
      <c r="D11" s="89"/>
      <c r="E11" s="89"/>
      <c r="F11" s="90"/>
      <c r="G11" s="91"/>
      <c r="H11" s="89"/>
      <c r="I11" s="89"/>
      <c r="J11" s="93"/>
      <c r="K11" s="91"/>
      <c r="L11" s="298"/>
      <c r="M11" s="91"/>
      <c r="N11" s="89"/>
      <c r="O11" s="89"/>
      <c r="P11" s="89"/>
      <c r="Q11" s="90"/>
      <c r="S11" s="7" t="str">
        <f t="shared" si="0"/>
        <v/>
      </c>
      <c r="T11" s="10" t="str">
        <f t="shared" si="1"/>
        <v xml:space="preserve">
</v>
      </c>
      <c r="U11" s="233">
        <f t="shared" si="4"/>
        <v>1.0999999999999999E-2</v>
      </c>
      <c r="V11" s="39">
        <f t="shared" si="5"/>
        <v>1</v>
      </c>
      <c r="W11" s="39" t="e">
        <f>(VLOOKUP(B11,コード表!$A$2:$B$32,2,FALSE)*100+DAY(K11))</f>
        <v>#N/A</v>
      </c>
      <c r="X11" s="42" t="str">
        <f t="shared" si="2"/>
        <v/>
      </c>
      <c r="Y11" s="18" t="e">
        <f>(IF(Q11=9,0,100)+VLOOKUP(B11,コード表!$A$2:$B$32,2,FALSE))</f>
        <v>#N/A</v>
      </c>
      <c r="Z11" s="18" t="e">
        <f>(IF(Q11=9,900,0)+VLOOKUP(B11,コード表!$A$2:$B$32,2,FALSE))</f>
        <v>#N/A</v>
      </c>
      <c r="AA11" s="18" t="e">
        <f>(IF(Q11=9,90000,0)+(VLOOKUP(B11,コード表!$A$2:$B$32,2,FALSE))*100+DAY(M11))</f>
        <v>#N/A</v>
      </c>
      <c r="AB11" s="18">
        <f>COUNTIF(Z$1:Z11,Z11)</f>
        <v>10</v>
      </c>
      <c r="AC11" s="18">
        <f>COUNTIF(Y$1:Y11,Y11)</f>
        <v>10</v>
      </c>
      <c r="AD11" s="18" t="e">
        <f>IF(AND(Q11=0,Y11&gt;100),1,0)</f>
        <v>#N/A</v>
      </c>
      <c r="AE11" s="18">
        <f>COUNTIF(AD$1:AD11,AD11)</f>
        <v>10</v>
      </c>
    </row>
    <row r="12" spans="1:31" ht="27" customHeight="1">
      <c r="A12" s="90">
        <v>11</v>
      </c>
      <c r="B12" s="89"/>
      <c r="C12" s="94"/>
      <c r="D12" s="89"/>
      <c r="E12" s="89"/>
      <c r="F12" s="90"/>
      <c r="G12" s="91"/>
      <c r="H12" s="89"/>
      <c r="I12" s="89"/>
      <c r="J12" s="93"/>
      <c r="K12" s="91"/>
      <c r="L12" s="298"/>
      <c r="M12" s="91"/>
      <c r="N12" s="89"/>
      <c r="O12" s="89"/>
      <c r="P12" s="89"/>
      <c r="Q12" s="90"/>
      <c r="S12" s="7" t="str">
        <f t="shared" si="0"/>
        <v/>
      </c>
      <c r="T12" s="10" t="str">
        <f t="shared" si="1"/>
        <v xml:space="preserve">
</v>
      </c>
      <c r="U12" s="233">
        <f t="shared" si="4"/>
        <v>1.2E-2</v>
      </c>
      <c r="V12" s="39">
        <f t="shared" si="5"/>
        <v>1</v>
      </c>
      <c r="W12" s="39" t="e">
        <f>(VLOOKUP(B12,コード表!$A$2:$B$32,2,FALSE)*100+DAY(K12))</f>
        <v>#N/A</v>
      </c>
      <c r="X12" s="42" t="str">
        <f t="shared" si="2"/>
        <v/>
      </c>
      <c r="Y12" s="18" t="e">
        <f>(IF(Q12=9,0,100)+VLOOKUP(B12,コード表!$A$2:$B$32,2,FALSE))</f>
        <v>#N/A</v>
      </c>
      <c r="Z12" s="18" t="e">
        <f>(IF(Q12=9,900,0)+VLOOKUP(B12,コード表!$A$2:$B$32,2,FALSE))</f>
        <v>#N/A</v>
      </c>
      <c r="AA12" s="18" t="e">
        <f>(IF(Q12=9,90000,0)+(VLOOKUP(B12,コード表!$A$2:$B$32,2,FALSE))*100+DAY(M12))</f>
        <v>#N/A</v>
      </c>
      <c r="AB12" s="18">
        <f>COUNTIF(Z$1:Z12,Z12)</f>
        <v>11</v>
      </c>
      <c r="AC12" s="18">
        <f>COUNTIF(Y$1:Y12,Y12)</f>
        <v>11</v>
      </c>
      <c r="AD12" s="18" t="e">
        <f t="shared" si="3"/>
        <v>#N/A</v>
      </c>
      <c r="AE12" s="18">
        <f>COUNTIF(AD$1:AD12,AD12)</f>
        <v>11</v>
      </c>
    </row>
    <row r="13" spans="1:31" ht="27" customHeight="1">
      <c r="A13" s="90">
        <v>12</v>
      </c>
      <c r="B13" s="89"/>
      <c r="C13" s="94"/>
      <c r="D13" s="89"/>
      <c r="E13" s="89"/>
      <c r="F13" s="90"/>
      <c r="G13" s="91"/>
      <c r="H13" s="89"/>
      <c r="I13" s="89"/>
      <c r="J13" s="93"/>
      <c r="K13" s="91"/>
      <c r="L13" s="298"/>
      <c r="M13" s="91"/>
      <c r="N13" s="89"/>
      <c r="O13" s="89"/>
      <c r="P13" s="89"/>
      <c r="Q13" s="90"/>
      <c r="S13" s="7" t="str">
        <f t="shared" si="0"/>
        <v/>
      </c>
      <c r="T13" s="10" t="str">
        <f t="shared" si="1"/>
        <v xml:space="preserve">
</v>
      </c>
      <c r="U13" s="233">
        <f t="shared" si="4"/>
        <v>1.2999999999999999E-2</v>
      </c>
      <c r="V13" s="39">
        <f t="shared" si="5"/>
        <v>1</v>
      </c>
      <c r="W13" s="39" t="e">
        <f>(VLOOKUP(B13,コード表!$A$2:$B$32,2,FALSE)*100+DAY(K13))</f>
        <v>#N/A</v>
      </c>
      <c r="X13" s="42" t="str">
        <f t="shared" si="2"/>
        <v/>
      </c>
      <c r="Y13" s="18" t="e">
        <f>(IF(Q13=9,0,100)+VLOOKUP(B13,コード表!$A$2:$B$32,2,FALSE))</f>
        <v>#N/A</v>
      </c>
      <c r="Z13" s="18" t="e">
        <f>(IF(Q13=9,900,0)+VLOOKUP(B13,コード表!$A$2:$B$32,2,FALSE))</f>
        <v>#N/A</v>
      </c>
      <c r="AA13" s="18" t="e">
        <f>(IF(Q13=9,90000,0)+(VLOOKUP(B13,コード表!$A$2:$B$32,2,FALSE))*100+DAY(M13))</f>
        <v>#N/A</v>
      </c>
      <c r="AB13" s="18">
        <f>COUNTIF(Z$1:Z13,Z13)</f>
        <v>12</v>
      </c>
      <c r="AC13" s="18">
        <f>COUNTIF(Y$1:Y13,Y13)</f>
        <v>12</v>
      </c>
      <c r="AD13" s="18" t="e">
        <f t="shared" si="3"/>
        <v>#N/A</v>
      </c>
      <c r="AE13" s="18">
        <f>COUNTIF(AD$1:AD13,AD13)</f>
        <v>12</v>
      </c>
    </row>
    <row r="14" spans="1:31" ht="27" customHeight="1">
      <c r="A14" s="90">
        <v>13</v>
      </c>
      <c r="B14" s="89"/>
      <c r="C14" s="94"/>
      <c r="D14" s="89"/>
      <c r="E14" s="89"/>
      <c r="F14" s="90"/>
      <c r="G14" s="91"/>
      <c r="H14" s="89"/>
      <c r="I14" s="89"/>
      <c r="J14" s="93"/>
      <c r="K14" s="91"/>
      <c r="L14" s="298"/>
      <c r="M14" s="91"/>
      <c r="N14" s="89"/>
      <c r="O14" s="89"/>
      <c r="P14" s="89"/>
      <c r="Q14" s="90"/>
      <c r="S14" s="7" t="str">
        <f t="shared" si="0"/>
        <v/>
      </c>
      <c r="T14" s="10" t="str">
        <f t="shared" si="1"/>
        <v xml:space="preserve">
</v>
      </c>
      <c r="U14" s="233">
        <f t="shared" si="4"/>
        <v>1.4E-2</v>
      </c>
      <c r="V14" s="39">
        <f t="shared" si="5"/>
        <v>1</v>
      </c>
      <c r="W14" s="39" t="e">
        <f>(VLOOKUP(B14,コード表!$A$2:$B$32,2,FALSE)*100+DAY(K14))</f>
        <v>#N/A</v>
      </c>
      <c r="X14" s="42" t="str">
        <f t="shared" si="2"/>
        <v/>
      </c>
      <c r="Y14" s="18" t="e">
        <f>(IF(Q14=9,0,100)+VLOOKUP(B14,コード表!$A$2:$B$32,2,FALSE))</f>
        <v>#N/A</v>
      </c>
      <c r="Z14" s="18" t="e">
        <f>(IF(Q14=9,900,0)+VLOOKUP(B14,コード表!$A$2:$B$32,2,FALSE))</f>
        <v>#N/A</v>
      </c>
      <c r="AA14" s="18" t="e">
        <f>(IF(Q14=9,90000,0)+(VLOOKUP(B14,コード表!$A$2:$B$32,2,FALSE))*100+DAY(M14))</f>
        <v>#N/A</v>
      </c>
      <c r="AB14" s="18">
        <f>COUNTIF(Z$1:Z14,Z14)</f>
        <v>13</v>
      </c>
      <c r="AC14" s="18">
        <f>COUNTIF(Y$1:Y14,Y14)</f>
        <v>13</v>
      </c>
      <c r="AD14" s="18" t="e">
        <f t="shared" si="3"/>
        <v>#N/A</v>
      </c>
      <c r="AE14" s="18">
        <f>COUNTIF(AD$1:AD14,AD14)</f>
        <v>13</v>
      </c>
    </row>
    <row r="15" spans="1:31" ht="27" customHeight="1">
      <c r="A15" s="90">
        <v>14</v>
      </c>
      <c r="B15" s="89"/>
      <c r="C15" s="94"/>
      <c r="D15" s="89"/>
      <c r="E15" s="89"/>
      <c r="F15" s="90"/>
      <c r="G15" s="91"/>
      <c r="H15" s="89"/>
      <c r="I15" s="89"/>
      <c r="J15" s="93"/>
      <c r="K15" s="91"/>
      <c r="L15" s="298"/>
      <c r="M15" s="91"/>
      <c r="N15" s="89"/>
      <c r="O15" s="89"/>
      <c r="P15" s="89"/>
      <c r="Q15" s="90"/>
      <c r="S15" s="7" t="str">
        <f t="shared" si="0"/>
        <v/>
      </c>
      <c r="T15" s="10" t="str">
        <f t="shared" si="1"/>
        <v xml:space="preserve">
</v>
      </c>
      <c r="U15" s="233">
        <f t="shared" si="4"/>
        <v>1.4999999999999999E-2</v>
      </c>
      <c r="V15" s="39">
        <f t="shared" si="5"/>
        <v>1</v>
      </c>
      <c r="W15" s="39" t="e">
        <f>(VLOOKUP(B15,コード表!$A$2:$B$32,2,FALSE)*100+DAY(K15))</f>
        <v>#N/A</v>
      </c>
      <c r="X15" s="42" t="str">
        <f t="shared" si="2"/>
        <v/>
      </c>
      <c r="Y15" s="18" t="e">
        <f>(IF(Q15=9,0,100)+VLOOKUP(B15,コード表!$A$2:$B$32,2,FALSE))</f>
        <v>#N/A</v>
      </c>
      <c r="Z15" s="18" t="e">
        <f>(IF(Q15=9,900,0)+VLOOKUP(B15,コード表!$A$2:$B$32,2,FALSE))</f>
        <v>#N/A</v>
      </c>
      <c r="AA15" s="18" t="e">
        <f>(IF(Q15=9,90000,0)+(VLOOKUP(B15,コード表!$A$2:$B$32,2,FALSE))*100+DAY(M15))</f>
        <v>#N/A</v>
      </c>
      <c r="AB15" s="18">
        <f>COUNTIF(Z$1:Z15,Z15)</f>
        <v>14</v>
      </c>
      <c r="AC15" s="18">
        <f>COUNTIF(Y$1:Y15,Y15)</f>
        <v>14</v>
      </c>
      <c r="AD15" s="18" t="e">
        <f t="shared" si="3"/>
        <v>#N/A</v>
      </c>
      <c r="AE15" s="18">
        <f>COUNTIF(AD$1:AD15,AD15)</f>
        <v>14</v>
      </c>
    </row>
    <row r="16" spans="1:31" ht="27" customHeight="1">
      <c r="A16" s="90">
        <v>15</v>
      </c>
      <c r="B16" s="89"/>
      <c r="C16" s="94"/>
      <c r="D16" s="89"/>
      <c r="E16" s="89"/>
      <c r="F16" s="90"/>
      <c r="G16" s="91"/>
      <c r="H16" s="89"/>
      <c r="I16" s="89"/>
      <c r="J16" s="93"/>
      <c r="K16" s="91"/>
      <c r="L16" s="298"/>
      <c r="M16" s="91"/>
      <c r="N16" s="89"/>
      <c r="O16" s="89"/>
      <c r="P16" s="89"/>
      <c r="Q16" s="90"/>
      <c r="S16" s="7" t="str">
        <f t="shared" si="0"/>
        <v/>
      </c>
      <c r="T16" s="10" t="str">
        <f t="shared" si="1"/>
        <v xml:space="preserve">
</v>
      </c>
      <c r="U16" s="233">
        <f t="shared" si="4"/>
        <v>1.6E-2</v>
      </c>
      <c r="V16" s="39">
        <f t="shared" si="5"/>
        <v>1</v>
      </c>
      <c r="W16" s="39" t="e">
        <f>(VLOOKUP(B16,コード表!$A$2:$B$32,2,FALSE)*100+DAY(K16))</f>
        <v>#N/A</v>
      </c>
      <c r="X16" s="42" t="str">
        <f t="shared" si="2"/>
        <v/>
      </c>
      <c r="Y16" s="18" t="e">
        <f>(IF(Q16=9,0,100)+VLOOKUP(B16,コード表!$A$2:$B$32,2,FALSE))</f>
        <v>#N/A</v>
      </c>
      <c r="Z16" s="18" t="e">
        <f>(IF(Q16=9,900,0)+VLOOKUP(B16,コード表!$A$2:$B$32,2,FALSE))</f>
        <v>#N/A</v>
      </c>
      <c r="AA16" s="18" t="e">
        <f>(IF(Q16=9,90000,0)+(VLOOKUP(B16,コード表!$A$2:$B$32,2,FALSE))*100+DAY(M16))</f>
        <v>#N/A</v>
      </c>
      <c r="AB16" s="18">
        <f>COUNTIF(Z$1:Z16,Z16)</f>
        <v>15</v>
      </c>
      <c r="AC16" s="18">
        <f>COUNTIF(Y$1:Y16,Y16)</f>
        <v>15</v>
      </c>
      <c r="AD16" s="18" t="e">
        <f t="shared" si="3"/>
        <v>#N/A</v>
      </c>
      <c r="AE16" s="18">
        <f>COUNTIF(AD$1:AD16,AD16)</f>
        <v>15</v>
      </c>
    </row>
    <row r="17" spans="1:31" ht="27" customHeight="1">
      <c r="A17" s="90">
        <v>16</v>
      </c>
      <c r="B17" s="89"/>
      <c r="C17" s="94"/>
      <c r="D17" s="89"/>
      <c r="E17" s="89"/>
      <c r="F17" s="90"/>
      <c r="G17" s="91"/>
      <c r="H17" s="89"/>
      <c r="I17" s="89"/>
      <c r="J17" s="93"/>
      <c r="K17" s="91"/>
      <c r="L17" s="298"/>
      <c r="M17" s="91"/>
      <c r="N17" s="89"/>
      <c r="O17" s="89"/>
      <c r="P17" s="89"/>
      <c r="Q17" s="90"/>
      <c r="S17" s="7" t="str">
        <f t="shared" si="0"/>
        <v/>
      </c>
      <c r="T17" s="10" t="str">
        <f t="shared" si="1"/>
        <v xml:space="preserve">
</v>
      </c>
      <c r="U17" s="233">
        <f t="shared" si="4"/>
        <v>1.7000000000000001E-2</v>
      </c>
      <c r="V17" s="39">
        <f t="shared" si="5"/>
        <v>1</v>
      </c>
      <c r="W17" s="39" t="e">
        <f>(VLOOKUP(B17,コード表!$A$2:$B$32,2,FALSE)*100+DAY(K17))</f>
        <v>#N/A</v>
      </c>
      <c r="X17" s="42" t="str">
        <f t="shared" si="2"/>
        <v/>
      </c>
      <c r="Y17" s="18" t="e">
        <f>(IF(Q17=9,0,100)+VLOOKUP(B17,コード表!$A$2:$B$32,2,FALSE))</f>
        <v>#N/A</v>
      </c>
      <c r="Z17" s="18" t="e">
        <f>(IF(Q17=9,900,0)+VLOOKUP(B17,コード表!$A$2:$B$32,2,FALSE))</f>
        <v>#N/A</v>
      </c>
      <c r="AA17" s="18" t="e">
        <f>(IF(Q17=9,90000,0)+(VLOOKUP(B17,コード表!$A$2:$B$32,2,FALSE))*100+DAY(M17))</f>
        <v>#N/A</v>
      </c>
      <c r="AB17" s="18">
        <f>COUNTIF(Z$1:Z17,Z17)</f>
        <v>16</v>
      </c>
      <c r="AC17" s="18">
        <f>COUNTIF(Y$1:Y17,Y17)</f>
        <v>16</v>
      </c>
      <c r="AD17" s="18" t="e">
        <f t="shared" si="3"/>
        <v>#N/A</v>
      </c>
      <c r="AE17" s="18">
        <f>COUNTIF(AD$1:AD17,AD17)</f>
        <v>16</v>
      </c>
    </row>
    <row r="18" spans="1:31" ht="27" customHeight="1">
      <c r="A18" s="90">
        <v>17</v>
      </c>
      <c r="B18" s="89"/>
      <c r="C18" s="94"/>
      <c r="D18" s="89"/>
      <c r="E18" s="89"/>
      <c r="F18" s="90"/>
      <c r="G18" s="91"/>
      <c r="H18" s="89"/>
      <c r="I18" s="89"/>
      <c r="J18" s="93"/>
      <c r="K18" s="91"/>
      <c r="L18" s="298"/>
      <c r="M18" s="91"/>
      <c r="N18" s="89"/>
      <c r="O18" s="89"/>
      <c r="P18" s="89"/>
      <c r="Q18" s="90"/>
      <c r="S18" s="7" t="str">
        <f t="shared" si="0"/>
        <v/>
      </c>
      <c r="T18" s="10" t="str">
        <f t="shared" si="1"/>
        <v xml:space="preserve">
</v>
      </c>
      <c r="U18" s="233">
        <f t="shared" si="4"/>
        <v>1.7999999999999999E-2</v>
      </c>
      <c r="V18" s="39">
        <f t="shared" si="5"/>
        <v>1</v>
      </c>
      <c r="W18" s="39" t="e">
        <f>(VLOOKUP(B18,コード表!$A$2:$B$32,2,FALSE)*100+DAY(K18))</f>
        <v>#N/A</v>
      </c>
      <c r="X18" s="42" t="str">
        <f t="shared" si="2"/>
        <v/>
      </c>
      <c r="Y18" s="18" t="e">
        <f>(IF(Q18=9,0,100)+VLOOKUP(B18,コード表!$A$2:$B$32,2,FALSE))</f>
        <v>#N/A</v>
      </c>
      <c r="Z18" s="18" t="e">
        <f>(IF(Q18=9,900,0)+VLOOKUP(B18,コード表!$A$2:$B$32,2,FALSE))</f>
        <v>#N/A</v>
      </c>
      <c r="AA18" s="18" t="e">
        <f>(IF(Q18=9,90000,0)+(VLOOKUP(B18,コード表!$A$2:$B$32,2,FALSE))*100+DAY(M18))</f>
        <v>#N/A</v>
      </c>
      <c r="AB18" s="18">
        <f>COUNTIF(Z$1:Z18,Z18)</f>
        <v>17</v>
      </c>
      <c r="AC18" s="18">
        <f>COUNTIF(Y$1:Y18,Y18)</f>
        <v>17</v>
      </c>
      <c r="AD18" s="18" t="e">
        <f t="shared" si="3"/>
        <v>#N/A</v>
      </c>
      <c r="AE18" s="18">
        <f>COUNTIF(AD$1:AD18,AD18)</f>
        <v>17</v>
      </c>
    </row>
    <row r="19" spans="1:31" ht="27" customHeight="1">
      <c r="A19" s="90">
        <v>18</v>
      </c>
      <c r="B19" s="89"/>
      <c r="C19" s="94"/>
      <c r="D19" s="89"/>
      <c r="E19" s="89"/>
      <c r="F19" s="90"/>
      <c r="G19" s="91"/>
      <c r="H19" s="89"/>
      <c r="I19" s="89"/>
      <c r="J19" s="93"/>
      <c r="K19" s="91"/>
      <c r="L19" s="298"/>
      <c r="M19" s="91"/>
      <c r="N19" s="89"/>
      <c r="O19" s="89"/>
      <c r="P19" s="89"/>
      <c r="Q19" s="90"/>
      <c r="S19" s="7" t="str">
        <f t="shared" si="0"/>
        <v/>
      </c>
      <c r="T19" s="10" t="str">
        <f t="shared" si="1"/>
        <v xml:space="preserve">
</v>
      </c>
      <c r="U19" s="233">
        <f t="shared" si="4"/>
        <v>1.9E-2</v>
      </c>
      <c r="V19" s="39">
        <f t="shared" si="5"/>
        <v>1</v>
      </c>
      <c r="W19" s="39" t="e">
        <f>(VLOOKUP(B19,コード表!$A$2:$B$32,2,FALSE)*100+DAY(K19))</f>
        <v>#N/A</v>
      </c>
      <c r="X19" s="42" t="str">
        <f t="shared" si="2"/>
        <v/>
      </c>
      <c r="Y19" s="18" t="e">
        <f>(IF(Q19=9,0,100)+VLOOKUP(B19,コード表!$A$2:$B$32,2,FALSE))</f>
        <v>#N/A</v>
      </c>
      <c r="Z19" s="18" t="e">
        <f>(IF(Q19=9,900,0)+VLOOKUP(B19,コード表!$A$2:$B$32,2,FALSE))</f>
        <v>#N/A</v>
      </c>
      <c r="AA19" s="18" t="e">
        <f>(IF(Q19=9,90000,0)+(VLOOKUP(B19,コード表!$A$2:$B$32,2,FALSE))*100+DAY(M19))</f>
        <v>#N/A</v>
      </c>
      <c r="AB19" s="18">
        <f>COUNTIF(Z$1:Z19,Z19)</f>
        <v>18</v>
      </c>
      <c r="AC19" s="18">
        <f>COUNTIF(Y$1:Y19,Y19)</f>
        <v>18</v>
      </c>
      <c r="AD19" s="18" t="e">
        <f t="shared" si="3"/>
        <v>#N/A</v>
      </c>
      <c r="AE19" s="18">
        <f>COUNTIF(AD$1:AD19,AD19)</f>
        <v>18</v>
      </c>
    </row>
    <row r="20" spans="1:31" ht="27" customHeight="1">
      <c r="A20" s="90">
        <v>19</v>
      </c>
      <c r="B20" s="89"/>
      <c r="C20" s="94"/>
      <c r="D20" s="89"/>
      <c r="E20" s="89"/>
      <c r="F20" s="90"/>
      <c r="G20" s="91"/>
      <c r="H20" s="89"/>
      <c r="I20" s="89"/>
      <c r="J20" s="93"/>
      <c r="K20" s="91"/>
      <c r="L20" s="298"/>
      <c r="M20" s="91"/>
      <c r="N20" s="89"/>
      <c r="O20" s="89"/>
      <c r="P20" s="89"/>
      <c r="Q20" s="90"/>
      <c r="S20" s="7" t="str">
        <f t="shared" si="0"/>
        <v/>
      </c>
      <c r="T20" s="10" t="str">
        <f t="shared" si="1"/>
        <v xml:space="preserve">
</v>
      </c>
      <c r="U20" s="233">
        <f t="shared" si="4"/>
        <v>0.02</v>
      </c>
      <c r="V20" s="39">
        <f t="shared" si="5"/>
        <v>1</v>
      </c>
      <c r="W20" s="39" t="e">
        <f>(VLOOKUP(B20,コード表!$A$2:$B$32,2,FALSE)*100+DAY(K20))</f>
        <v>#N/A</v>
      </c>
      <c r="X20" s="42" t="str">
        <f t="shared" si="2"/>
        <v/>
      </c>
      <c r="Y20" s="18" t="e">
        <f>(IF(Q20=9,0,100)+VLOOKUP(B20,コード表!$A$2:$B$32,2,FALSE))</f>
        <v>#N/A</v>
      </c>
      <c r="Z20" s="18" t="e">
        <f>(IF(Q20=9,900,0)+VLOOKUP(B20,コード表!$A$2:$B$32,2,FALSE))</f>
        <v>#N/A</v>
      </c>
      <c r="AA20" s="18" t="e">
        <f>(IF(Q20=9,90000,0)+(VLOOKUP(B20,コード表!$A$2:$B$32,2,FALSE))*100+DAY(M20))</f>
        <v>#N/A</v>
      </c>
      <c r="AB20" s="18">
        <f>COUNTIF(Z$1:Z20,Z20)</f>
        <v>19</v>
      </c>
      <c r="AC20" s="18">
        <f>COUNTIF(Y$1:Y20,Y20)</f>
        <v>19</v>
      </c>
      <c r="AD20" s="18" t="e">
        <f t="shared" si="3"/>
        <v>#N/A</v>
      </c>
      <c r="AE20" s="18">
        <f>COUNTIF(AD$1:AD20,AD20)</f>
        <v>19</v>
      </c>
    </row>
    <row r="21" spans="1:31" ht="27" customHeight="1">
      <c r="A21" s="90">
        <v>20</v>
      </c>
      <c r="B21" s="89"/>
      <c r="C21" s="94"/>
      <c r="D21" s="89"/>
      <c r="E21" s="89"/>
      <c r="F21" s="90"/>
      <c r="G21" s="91"/>
      <c r="H21" s="89"/>
      <c r="I21" s="89"/>
      <c r="J21" s="93"/>
      <c r="K21" s="91"/>
      <c r="L21" s="298"/>
      <c r="M21" s="91"/>
      <c r="N21" s="89"/>
      <c r="O21" s="89"/>
      <c r="P21" s="89"/>
      <c r="Q21" s="90"/>
      <c r="S21" s="7" t="str">
        <f t="shared" si="0"/>
        <v/>
      </c>
      <c r="T21" s="10" t="str">
        <f t="shared" si="1"/>
        <v xml:space="preserve">
</v>
      </c>
      <c r="U21" s="233">
        <f t="shared" si="4"/>
        <v>2.1000000000000001E-2</v>
      </c>
      <c r="V21" s="39">
        <f t="shared" si="5"/>
        <v>1</v>
      </c>
      <c r="W21" s="39" t="e">
        <f>(VLOOKUP(B21,コード表!$A$2:$B$32,2,FALSE)*100+DAY(K21))</f>
        <v>#N/A</v>
      </c>
      <c r="X21" s="42" t="str">
        <f t="shared" si="2"/>
        <v/>
      </c>
      <c r="Y21" s="18" t="e">
        <f>(IF(Q21=9,0,100)+VLOOKUP(B21,コード表!$A$2:$B$32,2,FALSE))</f>
        <v>#N/A</v>
      </c>
      <c r="Z21" s="18" t="e">
        <f>(IF(Q21=9,900,0)+VLOOKUP(B21,コード表!$A$2:$B$32,2,FALSE))</f>
        <v>#N/A</v>
      </c>
      <c r="AA21" s="18" t="e">
        <f>(IF(Q21=9,90000,0)+(VLOOKUP(B21,コード表!$A$2:$B$32,2,FALSE))*100+DAY(M21))</f>
        <v>#N/A</v>
      </c>
      <c r="AB21" s="18">
        <f>COUNTIF(Z$1:Z21,Z21)</f>
        <v>20</v>
      </c>
      <c r="AC21" s="18">
        <f>COUNTIF(Y$1:Y21,Y21)</f>
        <v>20</v>
      </c>
      <c r="AD21" s="18" t="e">
        <f t="shared" si="3"/>
        <v>#N/A</v>
      </c>
      <c r="AE21" s="18">
        <f>COUNTIF(AD$1:AD21,AD21)</f>
        <v>20</v>
      </c>
    </row>
    <row r="22" spans="1:31" ht="27.75" customHeight="1">
      <c r="A22" s="90">
        <v>21</v>
      </c>
      <c r="B22" s="89"/>
      <c r="C22" s="94"/>
      <c r="D22" s="89"/>
      <c r="E22" s="89"/>
      <c r="F22" s="90"/>
      <c r="G22" s="91"/>
      <c r="H22" s="89"/>
      <c r="I22" s="89"/>
      <c r="J22" s="93"/>
      <c r="K22" s="91"/>
      <c r="L22" s="298"/>
      <c r="M22" s="91"/>
      <c r="N22" s="89"/>
      <c r="O22" s="89"/>
      <c r="P22" s="89"/>
      <c r="Q22" s="90"/>
      <c r="S22" s="7" t="str">
        <f t="shared" si="0"/>
        <v/>
      </c>
      <c r="T22" s="10" t="str">
        <f t="shared" ref="T22:T31" si="6">E22&amp;CHAR(10)&amp;D22</f>
        <v xml:space="preserve">
</v>
      </c>
      <c r="U22" s="233">
        <f t="shared" si="4"/>
        <v>2.1999999999999999E-2</v>
      </c>
      <c r="V22" s="39">
        <f t="shared" si="5"/>
        <v>1</v>
      </c>
      <c r="W22" s="39" t="e">
        <f>(VLOOKUP(B22,コード表!$A$2:$B$32,2,FALSE)*100+DAY(K22))</f>
        <v>#N/A</v>
      </c>
      <c r="X22" s="42" t="str">
        <f t="shared" si="2"/>
        <v/>
      </c>
      <c r="Y22" s="18" t="e">
        <f>(IF(Q22=9,0,100)+VLOOKUP(B22,コード表!$A$2:$B$32,2,FALSE))</f>
        <v>#N/A</v>
      </c>
      <c r="Z22" s="18" t="e">
        <f>(IF(Q22=9,900,0)+VLOOKUP(B22,コード表!$A$2:$B$32,2,FALSE))</f>
        <v>#N/A</v>
      </c>
      <c r="AA22" s="18" t="e">
        <f>(IF(Q22=9,90000,0)+(VLOOKUP(B22,コード表!$A$2:$B$32,2,FALSE))*100+DAY(M22))</f>
        <v>#N/A</v>
      </c>
      <c r="AB22" s="18">
        <f>COUNTIF(Z$1:Z22,Z22)</f>
        <v>21</v>
      </c>
      <c r="AC22" s="18">
        <f>COUNTIF(Y$1:Y22,Y22)</f>
        <v>21</v>
      </c>
      <c r="AD22" s="18" t="e">
        <f t="shared" si="3"/>
        <v>#N/A</v>
      </c>
      <c r="AE22" s="18">
        <f>COUNTIF(AD$1:AD22,AD22)</f>
        <v>21</v>
      </c>
    </row>
    <row r="23" spans="1:31" ht="27.75" customHeight="1">
      <c r="A23" s="90">
        <v>22</v>
      </c>
      <c r="B23" s="89"/>
      <c r="C23" s="94"/>
      <c r="D23" s="89"/>
      <c r="E23" s="89"/>
      <c r="F23" s="90"/>
      <c r="G23" s="91"/>
      <c r="H23" s="89"/>
      <c r="I23" s="89"/>
      <c r="J23" s="93"/>
      <c r="K23" s="91"/>
      <c r="L23" s="298"/>
      <c r="M23" s="91"/>
      <c r="N23" s="89"/>
      <c r="O23" s="89"/>
      <c r="P23" s="89"/>
      <c r="Q23" s="90"/>
      <c r="S23" s="7" t="str">
        <f t="shared" si="0"/>
        <v/>
      </c>
      <c r="T23" s="10" t="str">
        <f t="shared" si="6"/>
        <v xml:space="preserve">
</v>
      </c>
      <c r="U23" s="233">
        <f t="shared" si="4"/>
        <v>2.3E-2</v>
      </c>
      <c r="V23" s="39">
        <f t="shared" si="5"/>
        <v>1</v>
      </c>
      <c r="W23" s="39" t="e">
        <f>(VLOOKUP(B23,コード表!$A$2:$B$32,2,FALSE)*100+DAY(K23))</f>
        <v>#N/A</v>
      </c>
      <c r="X23" s="42" t="str">
        <f t="shared" si="2"/>
        <v/>
      </c>
      <c r="Y23" s="18" t="e">
        <f>(IF(Q23=9,0,100)+VLOOKUP(B23,コード表!$A$2:$B$32,2,FALSE))</f>
        <v>#N/A</v>
      </c>
      <c r="Z23" s="18" t="e">
        <f>(IF(Q23=9,900,0)+VLOOKUP(B23,コード表!$A$2:$B$32,2,FALSE))</f>
        <v>#N/A</v>
      </c>
      <c r="AA23" s="18" t="e">
        <f>(IF(Q23=9,90000,0)+(VLOOKUP(B23,コード表!$A$2:$B$32,2,FALSE))*100+DAY(M23))</f>
        <v>#N/A</v>
      </c>
      <c r="AB23" s="18">
        <f>COUNTIF(Z$1:Z23,Z23)</f>
        <v>22</v>
      </c>
      <c r="AC23" s="18">
        <f>COUNTIF(Y$1:Y23,Y23)</f>
        <v>22</v>
      </c>
      <c r="AD23" s="18" t="e">
        <f t="shared" si="3"/>
        <v>#N/A</v>
      </c>
      <c r="AE23" s="18">
        <f>COUNTIF(AD$1:AD23,AD23)</f>
        <v>22</v>
      </c>
    </row>
    <row r="24" spans="1:31" ht="27.75" customHeight="1">
      <c r="A24" s="90">
        <v>23</v>
      </c>
      <c r="B24" s="89"/>
      <c r="C24" s="94"/>
      <c r="D24" s="89"/>
      <c r="E24" s="89"/>
      <c r="F24" s="90"/>
      <c r="G24" s="91"/>
      <c r="H24" s="89"/>
      <c r="I24" s="89"/>
      <c r="J24" s="93"/>
      <c r="K24" s="91"/>
      <c r="L24" s="298"/>
      <c r="M24" s="91"/>
      <c r="N24" s="89"/>
      <c r="O24" s="89"/>
      <c r="P24" s="89"/>
      <c r="Q24" s="90"/>
      <c r="S24" s="7" t="str">
        <f t="shared" si="0"/>
        <v/>
      </c>
      <c r="T24" s="10" t="str">
        <f t="shared" si="6"/>
        <v xml:space="preserve">
</v>
      </c>
      <c r="U24" s="233">
        <f t="shared" si="4"/>
        <v>2.4E-2</v>
      </c>
      <c r="V24" s="39">
        <f t="shared" si="5"/>
        <v>1</v>
      </c>
      <c r="W24" s="39" t="e">
        <f>(VLOOKUP(B24,コード表!$A$2:$B$32,2,FALSE)*100+DAY(K24))</f>
        <v>#N/A</v>
      </c>
      <c r="X24" s="42" t="str">
        <f t="shared" si="2"/>
        <v/>
      </c>
      <c r="Y24" s="18" t="e">
        <f>(IF(Q24=9,0,100)+VLOOKUP(B24,コード表!$A$2:$B$32,2,FALSE))</f>
        <v>#N/A</v>
      </c>
      <c r="Z24" s="18" t="e">
        <f>(IF(Q24=9,900,0)+VLOOKUP(B24,コード表!$A$2:$B$32,2,FALSE))</f>
        <v>#N/A</v>
      </c>
      <c r="AA24" s="18" t="e">
        <f>(IF(Q24=9,90000,0)+(VLOOKUP(B24,コード表!$A$2:$B$32,2,FALSE))*100+DAY(M24))</f>
        <v>#N/A</v>
      </c>
      <c r="AB24" s="18">
        <f>COUNTIF(Z$1:Z24,Z24)</f>
        <v>23</v>
      </c>
      <c r="AC24" s="18">
        <f>COUNTIF(Y$1:Y24,Y24)</f>
        <v>23</v>
      </c>
      <c r="AD24" s="18" t="e">
        <f t="shared" si="3"/>
        <v>#N/A</v>
      </c>
      <c r="AE24" s="18">
        <f>COUNTIF(AD$1:AD24,AD24)</f>
        <v>23</v>
      </c>
    </row>
    <row r="25" spans="1:31" ht="27.75" customHeight="1">
      <c r="A25" s="90">
        <v>24</v>
      </c>
      <c r="B25" s="89"/>
      <c r="C25" s="94"/>
      <c r="D25" s="89"/>
      <c r="E25" s="89"/>
      <c r="F25" s="90"/>
      <c r="G25" s="91"/>
      <c r="H25" s="89"/>
      <c r="I25" s="89"/>
      <c r="J25" s="93"/>
      <c r="K25" s="91"/>
      <c r="L25" s="298"/>
      <c r="M25" s="91"/>
      <c r="N25" s="89"/>
      <c r="O25" s="89"/>
      <c r="P25" s="89"/>
      <c r="Q25" s="90"/>
      <c r="S25" s="7" t="str">
        <f t="shared" si="0"/>
        <v/>
      </c>
      <c r="T25" s="10" t="str">
        <f t="shared" si="6"/>
        <v xml:space="preserve">
</v>
      </c>
      <c r="U25" s="233">
        <f t="shared" si="4"/>
        <v>2.5000000000000001E-2</v>
      </c>
      <c r="V25" s="39">
        <f t="shared" si="5"/>
        <v>1</v>
      </c>
      <c r="W25" s="39" t="e">
        <f>(VLOOKUP(B25,コード表!$A$2:$B$32,2,FALSE)*100+DAY(K25))</f>
        <v>#N/A</v>
      </c>
      <c r="X25" s="42" t="str">
        <f t="shared" si="2"/>
        <v/>
      </c>
      <c r="Y25" s="18" t="e">
        <f>(IF(Q25=9,0,100)+VLOOKUP(B25,コード表!$A$2:$B$32,2,FALSE))</f>
        <v>#N/A</v>
      </c>
      <c r="Z25" s="18" t="e">
        <f>(IF(Q25=9,900,0)+VLOOKUP(B25,コード表!$A$2:$B$32,2,FALSE))</f>
        <v>#N/A</v>
      </c>
      <c r="AA25" s="18" t="e">
        <f>(IF(Q25=9,90000,0)+(VLOOKUP(B25,コード表!$A$2:$B$32,2,FALSE))*100+DAY(M25))</f>
        <v>#N/A</v>
      </c>
      <c r="AB25" s="18">
        <f>COUNTIF(Z$1:Z25,Z25)</f>
        <v>24</v>
      </c>
      <c r="AC25" s="18">
        <f>COUNTIF(Y$1:Y25,Y25)</f>
        <v>24</v>
      </c>
      <c r="AD25" s="18" t="e">
        <f t="shared" si="3"/>
        <v>#N/A</v>
      </c>
      <c r="AE25" s="18">
        <f>COUNTIF(AD$1:AD25,AD25)</f>
        <v>24</v>
      </c>
    </row>
    <row r="26" spans="1:31" ht="27.75" customHeight="1">
      <c r="A26" s="90">
        <v>25</v>
      </c>
      <c r="B26" s="89"/>
      <c r="C26" s="94"/>
      <c r="D26" s="89"/>
      <c r="E26" s="89"/>
      <c r="F26" s="90"/>
      <c r="G26" s="91"/>
      <c r="H26" s="89"/>
      <c r="I26" s="89"/>
      <c r="J26" s="93"/>
      <c r="K26" s="91"/>
      <c r="L26" s="298"/>
      <c r="M26" s="91"/>
      <c r="N26" s="89"/>
      <c r="O26" s="89"/>
      <c r="P26" s="89"/>
      <c r="Q26" s="90"/>
      <c r="S26" s="7" t="str">
        <f t="shared" si="0"/>
        <v/>
      </c>
      <c r="T26" s="10" t="str">
        <f t="shared" si="6"/>
        <v xml:space="preserve">
</v>
      </c>
      <c r="U26" s="233">
        <f>K26+ROW()/1000</f>
        <v>2.5999999999999999E-2</v>
      </c>
      <c r="V26" s="39">
        <f t="shared" si="5"/>
        <v>1</v>
      </c>
      <c r="W26" s="39" t="e">
        <f>(VLOOKUP(B26,コード表!$A$2:$B$32,2,FALSE)*100+DAY(K26))</f>
        <v>#N/A</v>
      </c>
      <c r="X26" s="42" t="str">
        <f t="shared" si="2"/>
        <v/>
      </c>
      <c r="Y26" s="18" t="e">
        <f>(IF(Q26=9,0,100)+VLOOKUP(B26,コード表!$A$2:$B$32,2,FALSE))</f>
        <v>#N/A</v>
      </c>
      <c r="Z26" s="18" t="e">
        <f>(IF(Q26=9,900,0)+VLOOKUP(B26,コード表!$A$2:$B$32,2,FALSE))</f>
        <v>#N/A</v>
      </c>
      <c r="AA26" s="18" t="e">
        <f>(IF(Q26=9,90000,0)+(VLOOKUP(B26,コード表!$A$2:$B$32,2,FALSE))*100+DAY(M26))</f>
        <v>#N/A</v>
      </c>
      <c r="AB26" s="18">
        <f>COUNTIF(Z$1:Z26,Z26)</f>
        <v>25</v>
      </c>
      <c r="AC26" s="18">
        <f>COUNTIF(Y$1:Y26,Y26)</f>
        <v>25</v>
      </c>
      <c r="AD26" s="18" t="e">
        <f t="shared" si="3"/>
        <v>#N/A</v>
      </c>
      <c r="AE26" s="18">
        <f>COUNTIF(AD$1:AD26,AD26)</f>
        <v>25</v>
      </c>
    </row>
    <row r="27" spans="1:31" ht="27.75" customHeight="1">
      <c r="A27" s="90">
        <v>26</v>
      </c>
      <c r="B27" s="89"/>
      <c r="C27" s="94"/>
      <c r="D27" s="89"/>
      <c r="E27" s="89"/>
      <c r="F27" s="90"/>
      <c r="G27" s="91"/>
      <c r="H27" s="89"/>
      <c r="I27" s="89"/>
      <c r="J27" s="93"/>
      <c r="K27" s="91"/>
      <c r="L27" s="298"/>
      <c r="M27" s="91"/>
      <c r="N27" s="89"/>
      <c r="O27" s="89"/>
      <c r="P27" s="89"/>
      <c r="Q27" s="90"/>
      <c r="S27" s="7" t="str">
        <f t="shared" si="0"/>
        <v/>
      </c>
      <c r="T27" s="10" t="str">
        <f t="shared" si="6"/>
        <v xml:space="preserve">
</v>
      </c>
      <c r="U27" s="233">
        <f t="shared" si="4"/>
        <v>2.7E-2</v>
      </c>
      <c r="V27" s="39">
        <f t="shared" si="5"/>
        <v>1</v>
      </c>
      <c r="W27" s="39" t="e">
        <f>(VLOOKUP(B27,コード表!$A$2:$B$32,2,FALSE)*100+DAY(K27))</f>
        <v>#N/A</v>
      </c>
      <c r="X27" s="42" t="str">
        <f t="shared" si="2"/>
        <v/>
      </c>
      <c r="Y27" s="18" t="e">
        <f>(IF(Q27=9,0,100)+VLOOKUP(B27,コード表!$A$2:$B$32,2,FALSE))</f>
        <v>#N/A</v>
      </c>
      <c r="Z27" s="18" t="e">
        <f>(IF(Q27=9,900,0)+VLOOKUP(B27,コード表!$A$2:$B$32,2,FALSE))</f>
        <v>#N/A</v>
      </c>
      <c r="AA27" s="18" t="e">
        <f>(IF(Q27=9,90000,0)+(VLOOKUP(B27,コード表!$A$2:$B$32,2,FALSE))*100+DAY(M27))</f>
        <v>#N/A</v>
      </c>
      <c r="AB27" s="18">
        <f>COUNTIF(Z$1:Z27,Z27)</f>
        <v>26</v>
      </c>
      <c r="AC27" s="18">
        <f>COUNTIF(Y$1:Y27,Y27)</f>
        <v>26</v>
      </c>
      <c r="AD27" s="18" t="e">
        <f t="shared" si="3"/>
        <v>#N/A</v>
      </c>
      <c r="AE27" s="18">
        <f>COUNTIF(AD$1:AD27,AD27)</f>
        <v>26</v>
      </c>
    </row>
    <row r="28" spans="1:31" ht="27.75" customHeight="1">
      <c r="A28" s="90">
        <v>27</v>
      </c>
      <c r="B28" s="89"/>
      <c r="C28" s="94"/>
      <c r="D28" s="89"/>
      <c r="E28" s="89"/>
      <c r="F28" s="90"/>
      <c r="G28" s="91"/>
      <c r="H28" s="89"/>
      <c r="I28" s="89"/>
      <c r="J28" s="93"/>
      <c r="K28" s="91"/>
      <c r="L28" s="298"/>
      <c r="M28" s="91"/>
      <c r="N28" s="89"/>
      <c r="O28" s="89"/>
      <c r="P28" s="89"/>
      <c r="Q28" s="90"/>
      <c r="S28" s="7" t="str">
        <f t="shared" si="0"/>
        <v/>
      </c>
      <c r="T28" s="10" t="str">
        <f t="shared" si="6"/>
        <v xml:space="preserve">
</v>
      </c>
      <c r="U28" s="233">
        <f t="shared" si="4"/>
        <v>2.8000000000000001E-2</v>
      </c>
      <c r="V28" s="39">
        <f t="shared" si="5"/>
        <v>1</v>
      </c>
      <c r="W28" s="39" t="e">
        <f>(VLOOKUP(B28,コード表!$A$2:$B$32,2,FALSE)*100+DAY(K28))</f>
        <v>#N/A</v>
      </c>
      <c r="X28" s="42" t="str">
        <f t="shared" si="2"/>
        <v/>
      </c>
      <c r="Y28" s="18" t="e">
        <f>(IF(Q28=9,0,100)+VLOOKUP(B28,コード表!$A$2:$B$32,2,FALSE))</f>
        <v>#N/A</v>
      </c>
      <c r="Z28" s="18" t="e">
        <f>(IF(Q28=9,900,0)+VLOOKUP(B28,コード表!$A$2:$B$32,2,FALSE))</f>
        <v>#N/A</v>
      </c>
      <c r="AA28" s="18" t="e">
        <f>(IF(Q28=9,90000,0)+(VLOOKUP(B28,コード表!$A$2:$B$32,2,FALSE))*100+DAY(M28))</f>
        <v>#N/A</v>
      </c>
      <c r="AB28" s="18">
        <f>COUNTIF(Z$1:Z28,Z28)</f>
        <v>27</v>
      </c>
      <c r="AC28" s="18">
        <f>COUNTIF(Y$1:Y28,Y28)</f>
        <v>27</v>
      </c>
      <c r="AD28" s="18" t="e">
        <f t="shared" si="3"/>
        <v>#N/A</v>
      </c>
      <c r="AE28" s="18">
        <f>COUNTIF(AD$1:AD28,AD28)</f>
        <v>27</v>
      </c>
    </row>
    <row r="29" spans="1:31" ht="27.75" customHeight="1">
      <c r="A29" s="90">
        <v>28</v>
      </c>
      <c r="B29" s="89"/>
      <c r="C29" s="94"/>
      <c r="D29" s="89"/>
      <c r="E29" s="89"/>
      <c r="F29" s="90"/>
      <c r="G29" s="91"/>
      <c r="H29" s="89"/>
      <c r="I29" s="89"/>
      <c r="J29" s="93"/>
      <c r="K29" s="91"/>
      <c r="L29" s="298"/>
      <c r="M29" s="91"/>
      <c r="N29" s="89"/>
      <c r="O29" s="89"/>
      <c r="P29" s="89"/>
      <c r="Q29" s="90"/>
      <c r="S29" s="7" t="str">
        <f t="shared" si="0"/>
        <v/>
      </c>
      <c r="T29" s="10" t="str">
        <f t="shared" si="6"/>
        <v xml:space="preserve">
</v>
      </c>
      <c r="U29" s="233">
        <f t="shared" si="4"/>
        <v>2.9000000000000001E-2</v>
      </c>
      <c r="V29" s="39">
        <f t="shared" si="5"/>
        <v>1</v>
      </c>
      <c r="W29" s="39" t="e">
        <f>(VLOOKUP(B29,コード表!$A$2:$B$32,2,FALSE)*100+DAY(K29))</f>
        <v>#N/A</v>
      </c>
      <c r="X29" s="42" t="str">
        <f t="shared" si="2"/>
        <v/>
      </c>
      <c r="Y29" s="18" t="e">
        <f>(IF(Q29=9,0,100)+VLOOKUP(B29,コード表!$A$2:$B$32,2,FALSE))</f>
        <v>#N/A</v>
      </c>
      <c r="Z29" s="18" t="e">
        <f>(IF(Q29=9,900,0)+VLOOKUP(B29,コード表!$A$2:$B$32,2,FALSE))</f>
        <v>#N/A</v>
      </c>
      <c r="AA29" s="18" t="e">
        <f>(IF(Q29=9,90000,0)+(VLOOKUP(B29,コード表!$A$2:$B$32,2,FALSE))*100+DAY(M29))</f>
        <v>#N/A</v>
      </c>
      <c r="AB29" s="18">
        <f>COUNTIF(Z$1:Z29,Z29)</f>
        <v>28</v>
      </c>
      <c r="AC29" s="18">
        <f>COUNTIF(Y$1:Y29,Y29)</f>
        <v>28</v>
      </c>
      <c r="AD29" s="18" t="e">
        <f t="shared" si="3"/>
        <v>#N/A</v>
      </c>
      <c r="AE29" s="18">
        <f>COUNTIF(AD$1:AD29,AD29)</f>
        <v>28</v>
      </c>
    </row>
    <row r="30" spans="1:31" ht="27.75" customHeight="1">
      <c r="A30" s="90">
        <v>29</v>
      </c>
      <c r="B30" s="89"/>
      <c r="C30" s="94"/>
      <c r="D30" s="89"/>
      <c r="E30" s="89"/>
      <c r="F30" s="90"/>
      <c r="G30" s="91"/>
      <c r="H30" s="89"/>
      <c r="I30" s="89"/>
      <c r="J30" s="93"/>
      <c r="K30" s="91"/>
      <c r="L30" s="298"/>
      <c r="M30" s="91"/>
      <c r="N30" s="89"/>
      <c r="O30" s="89"/>
      <c r="P30" s="89"/>
      <c r="Q30" s="90"/>
      <c r="S30" s="7" t="str">
        <f t="shared" si="0"/>
        <v/>
      </c>
      <c r="T30" s="10" t="str">
        <f t="shared" si="6"/>
        <v xml:space="preserve">
</v>
      </c>
      <c r="U30" s="233">
        <f t="shared" si="4"/>
        <v>0.03</v>
      </c>
      <c r="V30" s="39">
        <f t="shared" si="5"/>
        <v>1</v>
      </c>
      <c r="W30" s="39" t="e">
        <f>(VLOOKUP(B30,コード表!$A$2:$B$32,2,FALSE)*100+DAY(K30))</f>
        <v>#N/A</v>
      </c>
      <c r="X30" s="42" t="str">
        <f t="shared" si="2"/>
        <v/>
      </c>
      <c r="Y30" s="18" t="e">
        <f>(IF(Q30=9,0,100)+VLOOKUP(B30,コード表!$A$2:$B$32,2,FALSE))</f>
        <v>#N/A</v>
      </c>
      <c r="Z30" s="18" t="e">
        <f>(IF(Q30=9,900,0)+VLOOKUP(B30,コード表!$A$2:$B$32,2,FALSE))</f>
        <v>#N/A</v>
      </c>
      <c r="AA30" s="18" t="e">
        <f>(IF(Q30=9,90000,0)+(VLOOKUP(B30,コード表!$A$2:$B$32,2,FALSE))*100+DAY(M30))</f>
        <v>#N/A</v>
      </c>
      <c r="AB30" s="18">
        <f>COUNTIF(Z$1:Z30,Z30)</f>
        <v>29</v>
      </c>
      <c r="AC30" s="18">
        <f>COUNTIF(Y$1:Y30,Y30)</f>
        <v>29</v>
      </c>
      <c r="AD30" s="18" t="e">
        <f t="shared" si="3"/>
        <v>#N/A</v>
      </c>
      <c r="AE30" s="18">
        <f>COUNTIF(AD$1:AD30,AD30)</f>
        <v>29</v>
      </c>
    </row>
    <row r="31" spans="1:31" ht="27.75" customHeight="1">
      <c r="A31" s="90">
        <v>30</v>
      </c>
      <c r="B31" s="89"/>
      <c r="C31" s="94"/>
      <c r="D31" s="89"/>
      <c r="E31" s="89"/>
      <c r="F31" s="90"/>
      <c r="G31" s="91"/>
      <c r="H31" s="89"/>
      <c r="I31" s="89"/>
      <c r="J31" s="93"/>
      <c r="K31" s="91"/>
      <c r="L31" s="298"/>
      <c r="M31" s="91"/>
      <c r="N31" s="89"/>
      <c r="O31" s="89"/>
      <c r="P31" s="89"/>
      <c r="Q31" s="90"/>
      <c r="S31" s="7" t="str">
        <f t="shared" si="0"/>
        <v/>
      </c>
      <c r="T31" s="10" t="str">
        <f t="shared" si="6"/>
        <v xml:space="preserve">
</v>
      </c>
      <c r="U31" s="233">
        <f>K31+ROW()/1000</f>
        <v>3.1E-2</v>
      </c>
      <c r="V31" s="39">
        <f t="shared" si="5"/>
        <v>1</v>
      </c>
      <c r="W31" s="39" t="e">
        <f>(VLOOKUP(B31,コード表!$A$2:$B$32,2,FALSE)*100+DAY(K31))</f>
        <v>#N/A</v>
      </c>
      <c r="X31" s="42" t="str">
        <f t="shared" si="2"/>
        <v/>
      </c>
      <c r="Y31" s="18" t="e">
        <f>(IF(Q31=9,0,100)+VLOOKUP(B31,コード表!$A$2:$B$32,2,FALSE))</f>
        <v>#N/A</v>
      </c>
      <c r="Z31" s="18" t="e">
        <f>(IF(Q31=9,900,0)+VLOOKUP(B31,コード表!$A$2:$B$32,2,FALSE))</f>
        <v>#N/A</v>
      </c>
      <c r="AA31" s="18" t="e">
        <f>(IF(Q31=9,90000,0)+(VLOOKUP(B31,コード表!$A$2:$B$32,2,FALSE))*100+DAY(M31))</f>
        <v>#N/A</v>
      </c>
      <c r="AB31" s="18">
        <f>COUNTIF(Z$1:Z31,Z31)</f>
        <v>30</v>
      </c>
      <c r="AC31" s="18">
        <f>COUNTIF(Y$1:Y31,Y31)</f>
        <v>30</v>
      </c>
      <c r="AD31" s="18" t="e">
        <f t="shared" si="3"/>
        <v>#N/A</v>
      </c>
      <c r="AE31" s="18">
        <f>COUNTIF(AD$1:AD31,AD31)</f>
        <v>30</v>
      </c>
    </row>
    <row r="32" spans="1:31" ht="18.75" customHeight="1">
      <c r="A32" s="90">
        <v>31</v>
      </c>
      <c r="B32" s="89"/>
      <c r="C32" s="94"/>
      <c r="D32" s="89"/>
      <c r="E32" s="89"/>
      <c r="F32" s="90"/>
      <c r="G32" s="91"/>
      <c r="H32" s="89"/>
      <c r="I32" s="89"/>
      <c r="J32" s="93"/>
      <c r="K32" s="91"/>
      <c r="L32" s="298"/>
      <c r="M32" s="91"/>
      <c r="N32" s="89"/>
      <c r="O32" s="89"/>
      <c r="P32" s="89"/>
      <c r="Q32" s="90"/>
      <c r="S32" s="7" t="str">
        <f t="shared" ref="S32:S51" si="7">CONCATENATE(B32,C32)</f>
        <v/>
      </c>
      <c r="T32" s="10" t="str">
        <f t="shared" ref="T32:T51" si="8">E32&amp;CHAR(10)&amp;D32</f>
        <v xml:space="preserve">
</v>
      </c>
      <c r="U32" s="233">
        <f t="shared" si="4"/>
        <v>3.2000000000000001E-2</v>
      </c>
      <c r="V32" s="39">
        <f t="shared" si="5"/>
        <v>1</v>
      </c>
      <c r="W32" s="39" t="e">
        <f>(VLOOKUP(B32,コード表!$A$2:$B$32,2,FALSE)*100+DAY(K32))</f>
        <v>#N/A</v>
      </c>
      <c r="X32" s="42" t="str">
        <f t="shared" ref="X32:X51" si="9">IF(J32="","",(TEXT(J32,"aaa")))</f>
        <v/>
      </c>
      <c r="Y32" s="18" t="e">
        <f>(IF(Q32=9,0,100)+VLOOKUP(B32,コード表!$A$2:$B$32,2,FALSE))</f>
        <v>#N/A</v>
      </c>
      <c r="Z32" s="18" t="e">
        <f>(IF(Q32=9,900,0)+VLOOKUP(B32,コード表!$A$2:$B$32,2,FALSE))</f>
        <v>#N/A</v>
      </c>
      <c r="AA32" s="18" t="e">
        <f>(IF(Q32=9,90000,0)+(VLOOKUP(B32,コード表!$A$2:$B$32,2,FALSE))*100+DAY(M32))</f>
        <v>#N/A</v>
      </c>
      <c r="AB32" s="18">
        <f>COUNTIF(Z$1:Z32,Z32)</f>
        <v>31</v>
      </c>
      <c r="AC32" s="18">
        <f>COUNTIF(Y$1:Y32,Y32)</f>
        <v>31</v>
      </c>
      <c r="AD32" s="18" t="e">
        <f t="shared" ref="AD32:AD51" si="10">IF(AND(Q32=0,Y32&gt;100),1,0)</f>
        <v>#N/A</v>
      </c>
      <c r="AE32" s="18">
        <f>COUNTIF(AD$1:AD32,AD32)</f>
        <v>31</v>
      </c>
    </row>
    <row r="33" spans="1:31" ht="18.75" customHeight="1">
      <c r="A33" s="90">
        <v>32</v>
      </c>
      <c r="B33" s="89"/>
      <c r="C33" s="94"/>
      <c r="D33" s="89"/>
      <c r="E33" s="89"/>
      <c r="F33" s="90"/>
      <c r="G33" s="91"/>
      <c r="H33" s="89"/>
      <c r="I33" s="89"/>
      <c r="J33" s="93"/>
      <c r="K33" s="91"/>
      <c r="L33" s="298"/>
      <c r="M33" s="91"/>
      <c r="N33" s="89"/>
      <c r="O33" s="89"/>
      <c r="P33" s="89"/>
      <c r="Q33" s="90"/>
      <c r="S33" s="7" t="str">
        <f t="shared" si="7"/>
        <v/>
      </c>
      <c r="T33" s="10" t="str">
        <f t="shared" si="8"/>
        <v xml:space="preserve">
</v>
      </c>
      <c r="U33" s="233">
        <f t="shared" si="4"/>
        <v>3.3000000000000002E-2</v>
      </c>
      <c r="V33" s="39">
        <f t="shared" si="5"/>
        <v>1</v>
      </c>
      <c r="W33" s="39" t="e">
        <f>(VLOOKUP(B33,コード表!$A$2:$B$32,2,FALSE)*100+DAY(K33))</f>
        <v>#N/A</v>
      </c>
      <c r="X33" s="42" t="str">
        <f t="shared" si="9"/>
        <v/>
      </c>
      <c r="Y33" s="18" t="e">
        <f>(IF(Q33=9,0,100)+VLOOKUP(B33,コード表!$A$2:$B$32,2,FALSE))</f>
        <v>#N/A</v>
      </c>
      <c r="Z33" s="18" t="e">
        <f>(IF(Q33=9,900,0)+VLOOKUP(B33,コード表!$A$2:$B$32,2,FALSE))</f>
        <v>#N/A</v>
      </c>
      <c r="AA33" s="18" t="e">
        <f>(IF(Q33=9,90000,0)+(VLOOKUP(B33,コード表!$A$2:$B$32,2,FALSE))*100+DAY(M33))</f>
        <v>#N/A</v>
      </c>
      <c r="AB33" s="18">
        <f>COUNTIF(Z$1:Z33,Z33)</f>
        <v>32</v>
      </c>
      <c r="AC33" s="18">
        <f>COUNTIF(Y$1:Y33,Y33)</f>
        <v>32</v>
      </c>
      <c r="AD33" s="18" t="e">
        <f t="shared" si="10"/>
        <v>#N/A</v>
      </c>
      <c r="AE33" s="18">
        <f>COUNTIF(AD$1:AD33,AD33)</f>
        <v>32</v>
      </c>
    </row>
    <row r="34" spans="1:31" ht="27">
      <c r="A34" s="90">
        <v>33</v>
      </c>
      <c r="B34" s="89"/>
      <c r="C34" s="94"/>
      <c r="D34" s="89"/>
      <c r="E34" s="89"/>
      <c r="F34" s="90"/>
      <c r="G34" s="91"/>
      <c r="H34" s="89"/>
      <c r="I34" s="89"/>
      <c r="J34" s="93"/>
      <c r="K34" s="91"/>
      <c r="L34" s="298"/>
      <c r="M34" s="91"/>
      <c r="N34" s="89"/>
      <c r="O34" s="89"/>
      <c r="P34" s="89"/>
      <c r="Q34" s="90"/>
      <c r="S34" s="7" t="str">
        <f t="shared" si="7"/>
        <v/>
      </c>
      <c r="T34" s="10" t="str">
        <f t="shared" si="8"/>
        <v xml:space="preserve">
</v>
      </c>
      <c r="U34" s="233">
        <f t="shared" si="4"/>
        <v>3.4000000000000002E-2</v>
      </c>
      <c r="V34" s="39">
        <f t="shared" si="5"/>
        <v>1</v>
      </c>
      <c r="W34" s="39" t="e">
        <f>(VLOOKUP(B34,コード表!$A$2:$B$32,2,FALSE)*100+DAY(K34))</f>
        <v>#N/A</v>
      </c>
      <c r="X34" s="42" t="str">
        <f t="shared" si="9"/>
        <v/>
      </c>
      <c r="Y34" s="18" t="e">
        <f>(IF(Q34=9,0,100)+VLOOKUP(B34,コード表!$A$2:$B$32,2,FALSE))</f>
        <v>#N/A</v>
      </c>
      <c r="Z34" s="18" t="e">
        <f>(IF(Q34=9,900,0)+VLOOKUP(B34,コード表!$A$2:$B$32,2,FALSE))</f>
        <v>#N/A</v>
      </c>
      <c r="AA34" s="18" t="e">
        <f>(IF(Q34=9,90000,0)+(VLOOKUP(B34,コード表!$A$2:$B$32,2,FALSE))*100+DAY(M34))</f>
        <v>#N/A</v>
      </c>
      <c r="AB34" s="18">
        <f>COUNTIF(Z$1:Z34,Z34)</f>
        <v>33</v>
      </c>
      <c r="AC34" s="18">
        <f>COUNTIF(Y$1:Y34,Y34)</f>
        <v>33</v>
      </c>
      <c r="AD34" s="18" t="e">
        <f t="shared" si="10"/>
        <v>#N/A</v>
      </c>
      <c r="AE34" s="18">
        <f>COUNTIF(AD$1:AD34,AD34)</f>
        <v>33</v>
      </c>
    </row>
    <row r="35" spans="1:31" ht="27">
      <c r="A35" s="90">
        <v>34</v>
      </c>
      <c r="B35" s="89"/>
      <c r="C35" s="94"/>
      <c r="D35" s="89"/>
      <c r="E35" s="89"/>
      <c r="F35" s="90"/>
      <c r="G35" s="91"/>
      <c r="H35" s="89"/>
      <c r="I35" s="89"/>
      <c r="J35" s="93"/>
      <c r="K35" s="91"/>
      <c r="L35" s="298"/>
      <c r="M35" s="91"/>
      <c r="N35" s="89"/>
      <c r="O35" s="89"/>
      <c r="P35" s="89"/>
      <c r="Q35" s="90"/>
      <c r="S35" s="7" t="str">
        <f t="shared" si="7"/>
        <v/>
      </c>
      <c r="T35" s="10" t="str">
        <f t="shared" si="8"/>
        <v xml:space="preserve">
</v>
      </c>
      <c r="U35" s="233">
        <f t="shared" si="4"/>
        <v>3.5000000000000003E-2</v>
      </c>
      <c r="V35" s="39">
        <f t="shared" si="5"/>
        <v>1</v>
      </c>
      <c r="W35" s="39" t="e">
        <f>(VLOOKUP(B35,コード表!$A$2:$B$32,2,FALSE)*100+DAY(K35))</f>
        <v>#N/A</v>
      </c>
      <c r="X35" s="42" t="str">
        <f t="shared" si="9"/>
        <v/>
      </c>
      <c r="Y35" s="18" t="e">
        <f>(IF(Q35=9,0,100)+VLOOKUP(B35,コード表!$A$2:$B$32,2,FALSE))</f>
        <v>#N/A</v>
      </c>
      <c r="Z35" s="18" t="e">
        <f>(IF(Q35=9,900,0)+VLOOKUP(B35,コード表!$A$2:$B$32,2,FALSE))</f>
        <v>#N/A</v>
      </c>
      <c r="AA35" s="18" t="e">
        <f>(IF(Q35=9,90000,0)+(VLOOKUP(B35,コード表!$A$2:$B$32,2,FALSE))*100+DAY(M35))</f>
        <v>#N/A</v>
      </c>
      <c r="AB35" s="18">
        <f>COUNTIF(Z$1:Z35,Z35)</f>
        <v>34</v>
      </c>
      <c r="AC35" s="18">
        <f>COUNTIF(Y$1:Y35,Y35)</f>
        <v>34</v>
      </c>
      <c r="AD35" s="18" t="e">
        <f t="shared" si="10"/>
        <v>#N/A</v>
      </c>
      <c r="AE35" s="18">
        <f>COUNTIF(AD$1:AD35,AD35)</f>
        <v>34</v>
      </c>
    </row>
    <row r="36" spans="1:31" ht="27">
      <c r="A36" s="90">
        <v>35</v>
      </c>
      <c r="B36" s="89"/>
      <c r="C36" s="94"/>
      <c r="D36" s="89"/>
      <c r="E36" s="89"/>
      <c r="F36" s="90"/>
      <c r="G36" s="91"/>
      <c r="H36" s="89"/>
      <c r="I36" s="89"/>
      <c r="J36" s="93"/>
      <c r="K36" s="91"/>
      <c r="L36" s="298"/>
      <c r="M36" s="91"/>
      <c r="N36" s="89"/>
      <c r="O36" s="89"/>
      <c r="P36" s="89"/>
      <c r="Q36" s="90"/>
      <c r="S36" s="7" t="str">
        <f t="shared" si="7"/>
        <v/>
      </c>
      <c r="T36" s="10" t="str">
        <f t="shared" si="8"/>
        <v xml:space="preserve">
</v>
      </c>
      <c r="U36" s="233">
        <f t="shared" si="4"/>
        <v>3.5999999999999997E-2</v>
      </c>
      <c r="V36" s="39">
        <f t="shared" si="5"/>
        <v>1</v>
      </c>
      <c r="W36" s="39" t="e">
        <f>(VLOOKUP(B36,コード表!$A$2:$B$32,2,FALSE)*100+DAY(K36))</f>
        <v>#N/A</v>
      </c>
      <c r="X36" s="42" t="str">
        <f t="shared" si="9"/>
        <v/>
      </c>
      <c r="Y36" s="18" t="e">
        <f>(IF(Q36=9,0,100)+VLOOKUP(B36,コード表!$A$2:$B$32,2,FALSE))</f>
        <v>#N/A</v>
      </c>
      <c r="Z36" s="18" t="e">
        <f>(IF(Q36=9,900,0)+VLOOKUP(B36,コード表!$A$2:$B$32,2,FALSE))</f>
        <v>#N/A</v>
      </c>
      <c r="AA36" s="18" t="e">
        <f>(IF(Q36=9,90000,0)+(VLOOKUP(B36,コード表!$A$2:$B$32,2,FALSE))*100+DAY(M36))</f>
        <v>#N/A</v>
      </c>
      <c r="AB36" s="18">
        <f>COUNTIF(Z$1:Z36,Z36)</f>
        <v>35</v>
      </c>
      <c r="AC36" s="18">
        <f>COUNTIF(Y$1:Y36,Y36)</f>
        <v>35</v>
      </c>
      <c r="AD36" s="18" t="e">
        <f t="shared" si="10"/>
        <v>#N/A</v>
      </c>
      <c r="AE36" s="18">
        <f>COUNTIF(AD$1:AD36,AD36)</f>
        <v>35</v>
      </c>
    </row>
    <row r="37" spans="1:31" ht="27">
      <c r="A37" s="90">
        <v>36</v>
      </c>
      <c r="B37" s="89"/>
      <c r="C37" s="94"/>
      <c r="D37" s="89"/>
      <c r="E37" s="89"/>
      <c r="F37" s="90"/>
      <c r="G37" s="91"/>
      <c r="H37" s="89"/>
      <c r="I37" s="89"/>
      <c r="J37" s="93"/>
      <c r="K37" s="91"/>
      <c r="L37" s="298"/>
      <c r="M37" s="91"/>
      <c r="N37" s="89"/>
      <c r="O37" s="89"/>
      <c r="P37" s="89"/>
      <c r="Q37" s="90"/>
      <c r="S37" s="7" t="str">
        <f t="shared" si="7"/>
        <v/>
      </c>
      <c r="T37" s="10" t="str">
        <f t="shared" si="8"/>
        <v xml:space="preserve">
</v>
      </c>
      <c r="U37" s="233">
        <f t="shared" si="4"/>
        <v>3.6999999999999998E-2</v>
      </c>
      <c r="V37" s="39">
        <f t="shared" si="5"/>
        <v>1</v>
      </c>
      <c r="W37" s="39" t="e">
        <f>(VLOOKUP(B37,コード表!$A$2:$B$32,2,FALSE)*100+DAY(K37))</f>
        <v>#N/A</v>
      </c>
      <c r="X37" s="42" t="str">
        <f t="shared" si="9"/>
        <v/>
      </c>
      <c r="Y37" s="18" t="e">
        <f>(IF(Q37=9,0,100)+VLOOKUP(B37,コード表!$A$2:$B$32,2,FALSE))</f>
        <v>#N/A</v>
      </c>
      <c r="Z37" s="18" t="e">
        <f>(IF(Q37=9,900,0)+VLOOKUP(B37,コード表!$A$2:$B$32,2,FALSE))</f>
        <v>#N/A</v>
      </c>
      <c r="AA37" s="18" t="e">
        <f>(IF(Q37=9,90000,0)+(VLOOKUP(B37,コード表!$A$2:$B$32,2,FALSE))*100+DAY(M37))</f>
        <v>#N/A</v>
      </c>
      <c r="AB37" s="18">
        <f>COUNTIF(Z$1:Z37,Z37)</f>
        <v>36</v>
      </c>
      <c r="AC37" s="18">
        <f>COUNTIF(Y$1:Y37,Y37)</f>
        <v>36</v>
      </c>
      <c r="AD37" s="18" t="e">
        <f t="shared" si="10"/>
        <v>#N/A</v>
      </c>
      <c r="AE37" s="18">
        <f>COUNTIF(AD$1:AD37,AD37)</f>
        <v>36</v>
      </c>
    </row>
    <row r="38" spans="1:31" ht="27">
      <c r="A38" s="90">
        <v>37</v>
      </c>
      <c r="B38" s="89"/>
      <c r="C38" s="94"/>
      <c r="D38" s="89"/>
      <c r="E38" s="89"/>
      <c r="F38" s="90"/>
      <c r="G38" s="91"/>
      <c r="H38" s="89"/>
      <c r="I38" s="89"/>
      <c r="J38" s="93"/>
      <c r="K38" s="91"/>
      <c r="L38" s="298"/>
      <c r="M38" s="91"/>
      <c r="N38" s="89"/>
      <c r="O38" s="89"/>
      <c r="P38" s="89"/>
      <c r="Q38" s="90"/>
      <c r="S38" s="7" t="str">
        <f t="shared" si="7"/>
        <v/>
      </c>
      <c r="T38" s="10" t="str">
        <f t="shared" si="8"/>
        <v xml:space="preserve">
</v>
      </c>
      <c r="U38" s="233">
        <f t="shared" si="4"/>
        <v>3.7999999999999999E-2</v>
      </c>
      <c r="V38" s="39">
        <f t="shared" si="5"/>
        <v>1</v>
      </c>
      <c r="W38" s="39" t="e">
        <f>(VLOOKUP(B38,コード表!$A$2:$B$32,2,FALSE)*100+DAY(K38))</f>
        <v>#N/A</v>
      </c>
      <c r="X38" s="42" t="str">
        <f t="shared" si="9"/>
        <v/>
      </c>
      <c r="Y38" s="18" t="e">
        <f>(IF(Q38=9,0,100)+VLOOKUP(B38,コード表!$A$2:$B$32,2,FALSE))</f>
        <v>#N/A</v>
      </c>
      <c r="Z38" s="18" t="e">
        <f>(IF(Q38=9,900,0)+VLOOKUP(B38,コード表!$A$2:$B$32,2,FALSE))</f>
        <v>#N/A</v>
      </c>
      <c r="AA38" s="18" t="e">
        <f>(IF(Q38=9,90000,0)+(VLOOKUP(B38,コード表!$A$2:$B$32,2,FALSE))*100+DAY(M38))</f>
        <v>#N/A</v>
      </c>
      <c r="AB38" s="18">
        <f>COUNTIF(Z$1:Z38,Z38)</f>
        <v>37</v>
      </c>
      <c r="AC38" s="18">
        <f>COUNTIF(Y$1:Y38,Y38)</f>
        <v>37</v>
      </c>
      <c r="AD38" s="18" t="e">
        <f t="shared" si="10"/>
        <v>#N/A</v>
      </c>
      <c r="AE38" s="18">
        <f>COUNTIF(AD$1:AD38,AD38)</f>
        <v>37</v>
      </c>
    </row>
    <row r="39" spans="1:31" ht="27">
      <c r="A39" s="90">
        <v>38</v>
      </c>
      <c r="B39" s="89"/>
      <c r="C39" s="94"/>
      <c r="D39" s="89"/>
      <c r="E39" s="89"/>
      <c r="F39" s="90"/>
      <c r="G39" s="91"/>
      <c r="H39" s="89"/>
      <c r="I39" s="89"/>
      <c r="J39" s="93"/>
      <c r="K39" s="91"/>
      <c r="L39" s="298"/>
      <c r="M39" s="91"/>
      <c r="N39" s="89"/>
      <c r="O39" s="89"/>
      <c r="P39" s="89"/>
      <c r="Q39" s="90"/>
      <c r="S39" s="7" t="str">
        <f t="shared" si="7"/>
        <v/>
      </c>
      <c r="T39" s="10" t="str">
        <f t="shared" si="8"/>
        <v xml:space="preserve">
</v>
      </c>
      <c r="U39" s="233">
        <f t="shared" si="4"/>
        <v>3.9E-2</v>
      </c>
      <c r="V39" s="39">
        <f t="shared" si="5"/>
        <v>1</v>
      </c>
      <c r="W39" s="39" t="e">
        <f>(VLOOKUP(B39,コード表!$A$2:$B$32,2,FALSE)*100+DAY(K39))</f>
        <v>#N/A</v>
      </c>
      <c r="X39" s="42" t="str">
        <f t="shared" si="9"/>
        <v/>
      </c>
      <c r="Y39" s="18" t="e">
        <f>(IF(Q39=9,0,100)+VLOOKUP(B39,コード表!$A$2:$B$32,2,FALSE))</f>
        <v>#N/A</v>
      </c>
      <c r="Z39" s="18" t="e">
        <f>(IF(Q39=9,900,0)+VLOOKUP(B39,コード表!$A$2:$B$32,2,FALSE))</f>
        <v>#N/A</v>
      </c>
      <c r="AA39" s="18" t="e">
        <f>(IF(Q39=9,90000,0)+(VLOOKUP(B39,コード表!$A$2:$B$32,2,FALSE))*100+DAY(M39))</f>
        <v>#N/A</v>
      </c>
      <c r="AB39" s="18">
        <f>COUNTIF(Z$1:Z39,Z39)</f>
        <v>38</v>
      </c>
      <c r="AC39" s="18">
        <f>COUNTIF(Y$1:Y39,Y39)</f>
        <v>38</v>
      </c>
      <c r="AD39" s="18" t="e">
        <f t="shared" si="10"/>
        <v>#N/A</v>
      </c>
      <c r="AE39" s="18">
        <f>COUNTIF(AD$1:AD39,AD39)</f>
        <v>38</v>
      </c>
    </row>
    <row r="40" spans="1:31" ht="27">
      <c r="A40" s="90">
        <v>39</v>
      </c>
      <c r="B40" s="89"/>
      <c r="C40" s="94"/>
      <c r="D40" s="89"/>
      <c r="E40" s="89"/>
      <c r="F40" s="90"/>
      <c r="G40" s="91"/>
      <c r="H40" s="89"/>
      <c r="I40" s="89"/>
      <c r="J40" s="93"/>
      <c r="K40" s="91"/>
      <c r="L40" s="298"/>
      <c r="M40" s="91"/>
      <c r="N40" s="89"/>
      <c r="O40" s="89"/>
      <c r="P40" s="89"/>
      <c r="Q40" s="90"/>
      <c r="S40" s="7" t="str">
        <f t="shared" si="7"/>
        <v/>
      </c>
      <c r="T40" s="10" t="str">
        <f t="shared" si="8"/>
        <v xml:space="preserve">
</v>
      </c>
      <c r="U40" s="233">
        <f t="shared" si="4"/>
        <v>0.04</v>
      </c>
      <c r="V40" s="39">
        <f t="shared" si="5"/>
        <v>1</v>
      </c>
      <c r="W40" s="39" t="e">
        <f>(VLOOKUP(B40,コード表!$A$2:$B$32,2,FALSE)*100+DAY(K40))</f>
        <v>#N/A</v>
      </c>
      <c r="X40" s="42" t="str">
        <f t="shared" si="9"/>
        <v/>
      </c>
      <c r="Y40" s="18" t="e">
        <f>(IF(Q40=9,0,100)+VLOOKUP(B40,コード表!$A$2:$B$32,2,FALSE))</f>
        <v>#N/A</v>
      </c>
      <c r="Z40" s="18" t="e">
        <f>(IF(Q40=9,900,0)+VLOOKUP(B40,コード表!$A$2:$B$32,2,FALSE))</f>
        <v>#N/A</v>
      </c>
      <c r="AA40" s="18" t="e">
        <f>(IF(Q40=9,90000,0)+(VLOOKUP(B40,コード表!$A$2:$B$32,2,FALSE))*100+DAY(M40))</f>
        <v>#N/A</v>
      </c>
      <c r="AB40" s="18">
        <f>COUNTIF(Z$1:Z40,Z40)</f>
        <v>39</v>
      </c>
      <c r="AC40" s="18">
        <f>COUNTIF(Y$1:Y40,Y40)</f>
        <v>39</v>
      </c>
      <c r="AD40" s="18" t="e">
        <f t="shared" si="10"/>
        <v>#N/A</v>
      </c>
      <c r="AE40" s="18">
        <f>COUNTIF(AD$1:AD40,AD40)</f>
        <v>39</v>
      </c>
    </row>
    <row r="41" spans="1:31" ht="27">
      <c r="A41" s="90">
        <v>40</v>
      </c>
      <c r="B41" s="89"/>
      <c r="C41" s="94"/>
      <c r="D41" s="89"/>
      <c r="E41" s="89"/>
      <c r="F41" s="90"/>
      <c r="G41" s="91"/>
      <c r="H41" s="89"/>
      <c r="I41" s="89"/>
      <c r="J41" s="93"/>
      <c r="K41" s="91"/>
      <c r="L41" s="298"/>
      <c r="M41" s="91"/>
      <c r="N41" s="89"/>
      <c r="O41" s="89"/>
      <c r="P41" s="89"/>
      <c r="Q41" s="90"/>
      <c r="S41" s="7" t="str">
        <f t="shared" si="7"/>
        <v/>
      </c>
      <c r="T41" s="10" t="str">
        <f t="shared" si="8"/>
        <v xml:space="preserve">
</v>
      </c>
      <c r="U41" s="233">
        <f t="shared" si="4"/>
        <v>4.1000000000000002E-2</v>
      </c>
      <c r="V41" s="39">
        <f t="shared" si="5"/>
        <v>1</v>
      </c>
      <c r="W41" s="39" t="e">
        <f>(VLOOKUP(B41,コード表!$A$2:$B$32,2,FALSE)*100+DAY(K41))</f>
        <v>#N/A</v>
      </c>
      <c r="X41" s="42" t="str">
        <f t="shared" si="9"/>
        <v/>
      </c>
      <c r="Y41" s="18" t="e">
        <f>(IF(Q41=9,0,100)+VLOOKUP(B41,コード表!$A$2:$B$32,2,FALSE))</f>
        <v>#N/A</v>
      </c>
      <c r="Z41" s="18" t="e">
        <f>(IF(Q41=9,900,0)+VLOOKUP(B41,コード表!$A$2:$B$32,2,FALSE))</f>
        <v>#N/A</v>
      </c>
      <c r="AA41" s="18" t="e">
        <f>(IF(Q41=9,90000,0)+(VLOOKUP(B41,コード表!$A$2:$B$32,2,FALSE))*100+DAY(M41))</f>
        <v>#N/A</v>
      </c>
      <c r="AB41" s="18">
        <f>COUNTIF(Z$1:Z41,Z41)</f>
        <v>40</v>
      </c>
      <c r="AC41" s="18">
        <f>COUNTIF(Y$1:Y41,Y41)</f>
        <v>40</v>
      </c>
      <c r="AD41" s="18" t="e">
        <f t="shared" si="10"/>
        <v>#N/A</v>
      </c>
      <c r="AE41" s="18">
        <f>COUNTIF(AD$1:AD41,AD41)</f>
        <v>40</v>
      </c>
    </row>
    <row r="42" spans="1:31" ht="27">
      <c r="A42" s="90">
        <v>41</v>
      </c>
      <c r="B42" s="89"/>
      <c r="C42" s="94"/>
      <c r="D42" s="89"/>
      <c r="E42" s="89"/>
      <c r="F42" s="90"/>
      <c r="G42" s="91"/>
      <c r="H42" s="89"/>
      <c r="I42" s="89"/>
      <c r="J42" s="93"/>
      <c r="K42" s="91"/>
      <c r="L42" s="298"/>
      <c r="M42" s="91"/>
      <c r="N42" s="89"/>
      <c r="O42" s="89"/>
      <c r="P42" s="89"/>
      <c r="Q42" s="90"/>
      <c r="S42" s="7" t="str">
        <f t="shared" si="7"/>
        <v/>
      </c>
      <c r="T42" s="10" t="str">
        <f t="shared" si="8"/>
        <v xml:space="preserve">
</v>
      </c>
      <c r="U42" s="233">
        <f t="shared" si="4"/>
        <v>4.2000000000000003E-2</v>
      </c>
      <c r="V42" s="39">
        <f t="shared" si="5"/>
        <v>1</v>
      </c>
      <c r="W42" s="39" t="e">
        <f>(VLOOKUP(B42,コード表!$A$2:$B$32,2,FALSE)*100+DAY(K42))</f>
        <v>#N/A</v>
      </c>
      <c r="X42" s="42" t="str">
        <f t="shared" si="9"/>
        <v/>
      </c>
      <c r="Y42" s="18" t="e">
        <f>(IF(Q42=9,0,100)+VLOOKUP(B42,コード表!$A$2:$B$32,2,FALSE))</f>
        <v>#N/A</v>
      </c>
      <c r="Z42" s="18" t="e">
        <f>(IF(Q42=9,900,0)+VLOOKUP(B42,コード表!$A$2:$B$32,2,FALSE))</f>
        <v>#N/A</v>
      </c>
      <c r="AA42" s="18" t="e">
        <f>(IF(Q42=9,90000,0)+(VLOOKUP(B42,コード表!$A$2:$B$32,2,FALSE))*100+DAY(M42))</f>
        <v>#N/A</v>
      </c>
      <c r="AB42" s="18">
        <f>COUNTIF(Z$1:Z42,Z42)</f>
        <v>41</v>
      </c>
      <c r="AC42" s="18">
        <f>COUNTIF(Y$1:Y42,Y42)</f>
        <v>41</v>
      </c>
      <c r="AD42" s="18" t="e">
        <f t="shared" si="10"/>
        <v>#N/A</v>
      </c>
      <c r="AE42" s="18">
        <f>COUNTIF(AD$1:AD42,AD42)</f>
        <v>41</v>
      </c>
    </row>
    <row r="43" spans="1:31" ht="27">
      <c r="A43" s="90">
        <v>42</v>
      </c>
      <c r="B43" s="89"/>
      <c r="C43" s="94"/>
      <c r="D43" s="89"/>
      <c r="E43" s="89"/>
      <c r="F43" s="90"/>
      <c r="G43" s="91"/>
      <c r="H43" s="89"/>
      <c r="I43" s="89"/>
      <c r="J43" s="93"/>
      <c r="K43" s="91"/>
      <c r="L43" s="298"/>
      <c r="M43" s="91"/>
      <c r="N43" s="89"/>
      <c r="O43" s="89"/>
      <c r="P43" s="89"/>
      <c r="Q43" s="90"/>
      <c r="S43" s="7" t="str">
        <f t="shared" si="7"/>
        <v/>
      </c>
      <c r="T43" s="10" t="str">
        <f t="shared" si="8"/>
        <v xml:space="preserve">
</v>
      </c>
      <c r="U43" s="233">
        <f t="shared" ref="U43:U51" si="11">K43+ROW()/1000</f>
        <v>4.2999999999999997E-2</v>
      </c>
      <c r="V43" s="39">
        <f t="shared" si="5"/>
        <v>1</v>
      </c>
      <c r="W43" s="39" t="e">
        <f>(VLOOKUP(B43,コード表!$A$2:$B$32,2,FALSE)*100+DAY(K43))</f>
        <v>#N/A</v>
      </c>
      <c r="X43" s="42" t="str">
        <f t="shared" si="9"/>
        <v/>
      </c>
      <c r="Y43" s="18" t="e">
        <f>(IF(Q43=9,0,100)+VLOOKUP(B43,コード表!$A$2:$B$32,2,FALSE))</f>
        <v>#N/A</v>
      </c>
      <c r="Z43" s="18" t="e">
        <f>(IF(Q43=9,900,0)+VLOOKUP(B43,コード表!$A$2:$B$32,2,FALSE))</f>
        <v>#N/A</v>
      </c>
      <c r="AA43" s="18" t="e">
        <f>(IF(Q43=9,90000,0)+(VLOOKUP(B43,コード表!$A$2:$B$32,2,FALSE))*100+DAY(M43))</f>
        <v>#N/A</v>
      </c>
      <c r="AB43" s="18">
        <f>COUNTIF(Z$1:Z43,Z43)</f>
        <v>42</v>
      </c>
      <c r="AC43" s="18">
        <f>COUNTIF(Y$1:Y43,Y43)</f>
        <v>42</v>
      </c>
      <c r="AD43" s="18" t="e">
        <f t="shared" si="10"/>
        <v>#N/A</v>
      </c>
      <c r="AE43" s="18">
        <f>COUNTIF(AD$1:AD43,AD43)</f>
        <v>42</v>
      </c>
    </row>
    <row r="44" spans="1:31" ht="27">
      <c r="A44" s="90">
        <v>43</v>
      </c>
      <c r="B44" s="89"/>
      <c r="C44" s="94"/>
      <c r="D44" s="89"/>
      <c r="E44" s="89"/>
      <c r="F44" s="90"/>
      <c r="G44" s="91"/>
      <c r="H44" s="89"/>
      <c r="I44" s="89"/>
      <c r="J44" s="93"/>
      <c r="K44" s="91"/>
      <c r="L44" s="298"/>
      <c r="M44" s="91"/>
      <c r="N44" s="89"/>
      <c r="O44" s="89"/>
      <c r="P44" s="89"/>
      <c r="Q44" s="90"/>
      <c r="S44" s="7" t="str">
        <f t="shared" si="7"/>
        <v/>
      </c>
      <c r="T44" s="10" t="str">
        <f t="shared" si="8"/>
        <v xml:space="preserve">
</v>
      </c>
      <c r="U44" s="233">
        <f t="shared" si="11"/>
        <v>4.3999999999999997E-2</v>
      </c>
      <c r="V44" s="39">
        <f t="shared" si="5"/>
        <v>1</v>
      </c>
      <c r="W44" s="39" t="e">
        <f>(VLOOKUP(B44,コード表!$A$2:$B$32,2,FALSE)*100+DAY(K44))</f>
        <v>#N/A</v>
      </c>
      <c r="X44" s="42" t="str">
        <f t="shared" si="9"/>
        <v/>
      </c>
      <c r="Y44" s="18" t="e">
        <f>(IF(Q44=9,0,100)+VLOOKUP(B44,コード表!$A$2:$B$32,2,FALSE))</f>
        <v>#N/A</v>
      </c>
      <c r="Z44" s="18" t="e">
        <f>(IF(Q44=9,900,0)+VLOOKUP(B44,コード表!$A$2:$B$32,2,FALSE))</f>
        <v>#N/A</v>
      </c>
      <c r="AA44" s="18" t="e">
        <f>(IF(Q44=9,90000,0)+(VLOOKUP(B44,コード表!$A$2:$B$32,2,FALSE))*100+DAY(M44))</f>
        <v>#N/A</v>
      </c>
      <c r="AB44" s="18">
        <f>COUNTIF(Z$1:Z44,Z44)</f>
        <v>43</v>
      </c>
      <c r="AC44" s="18">
        <f>COUNTIF(Y$1:Y44,Y44)</f>
        <v>43</v>
      </c>
      <c r="AD44" s="18" t="e">
        <f t="shared" si="10"/>
        <v>#N/A</v>
      </c>
      <c r="AE44" s="18">
        <f>COUNTIF(AD$1:AD44,AD44)</f>
        <v>43</v>
      </c>
    </row>
    <row r="45" spans="1:31" ht="27">
      <c r="A45" s="90">
        <v>44</v>
      </c>
      <c r="B45" s="89"/>
      <c r="C45" s="94"/>
      <c r="D45" s="89"/>
      <c r="E45" s="89"/>
      <c r="F45" s="90"/>
      <c r="G45" s="91"/>
      <c r="H45" s="89"/>
      <c r="I45" s="89"/>
      <c r="J45" s="93"/>
      <c r="K45" s="91"/>
      <c r="L45" s="298"/>
      <c r="M45" s="91"/>
      <c r="N45" s="89"/>
      <c r="O45" s="89"/>
      <c r="P45" s="89"/>
      <c r="Q45" s="90"/>
      <c r="S45" s="7" t="str">
        <f t="shared" si="7"/>
        <v/>
      </c>
      <c r="T45" s="10" t="str">
        <f t="shared" si="8"/>
        <v xml:space="preserve">
</v>
      </c>
      <c r="U45" s="233">
        <f t="shared" si="11"/>
        <v>4.4999999999999998E-2</v>
      </c>
      <c r="V45" s="39">
        <f t="shared" si="5"/>
        <v>1</v>
      </c>
      <c r="W45" s="39" t="e">
        <f>(VLOOKUP(B45,コード表!$A$2:$B$32,2,FALSE)*100+DAY(K45))</f>
        <v>#N/A</v>
      </c>
      <c r="X45" s="42" t="str">
        <f t="shared" si="9"/>
        <v/>
      </c>
      <c r="Y45" s="18" t="e">
        <f>(IF(Q45=9,0,100)+VLOOKUP(B45,コード表!$A$2:$B$32,2,FALSE))</f>
        <v>#N/A</v>
      </c>
      <c r="Z45" s="18" t="e">
        <f>(IF(Q45=9,900,0)+VLOOKUP(B45,コード表!$A$2:$B$32,2,FALSE))</f>
        <v>#N/A</v>
      </c>
      <c r="AA45" s="18" t="e">
        <f>(IF(Q45=9,90000,0)+(VLOOKUP(B45,コード表!$A$2:$B$32,2,FALSE))*100+DAY(M45))</f>
        <v>#N/A</v>
      </c>
      <c r="AB45" s="18">
        <f>COUNTIF(Z$1:Z45,Z45)</f>
        <v>44</v>
      </c>
      <c r="AC45" s="18">
        <f>COUNTIF(Y$1:Y45,Y45)</f>
        <v>44</v>
      </c>
      <c r="AD45" s="18" t="e">
        <f t="shared" si="10"/>
        <v>#N/A</v>
      </c>
      <c r="AE45" s="18">
        <f>COUNTIF(AD$1:AD45,AD45)</f>
        <v>44</v>
      </c>
    </row>
    <row r="46" spans="1:31" ht="27">
      <c r="A46" s="90">
        <v>45</v>
      </c>
      <c r="B46" s="89"/>
      <c r="C46" s="94"/>
      <c r="D46" s="89"/>
      <c r="E46" s="89"/>
      <c r="F46" s="90"/>
      <c r="G46" s="91"/>
      <c r="H46" s="89"/>
      <c r="I46" s="89"/>
      <c r="J46" s="93"/>
      <c r="K46" s="91"/>
      <c r="L46" s="298"/>
      <c r="M46" s="91"/>
      <c r="N46" s="89"/>
      <c r="O46" s="89"/>
      <c r="P46" s="89"/>
      <c r="Q46" s="90"/>
      <c r="S46" s="7" t="str">
        <f t="shared" si="7"/>
        <v/>
      </c>
      <c r="T46" s="10" t="str">
        <f t="shared" si="8"/>
        <v xml:space="preserve">
</v>
      </c>
      <c r="U46" s="233">
        <f t="shared" si="11"/>
        <v>4.5999999999999999E-2</v>
      </c>
      <c r="V46" s="39">
        <f t="shared" si="5"/>
        <v>1</v>
      </c>
      <c r="W46" s="39" t="e">
        <f>(VLOOKUP(B46,コード表!$A$2:$B$32,2,FALSE)*100+DAY(K46))</f>
        <v>#N/A</v>
      </c>
      <c r="X46" s="42" t="str">
        <f t="shared" si="9"/>
        <v/>
      </c>
      <c r="Y46" s="18" t="e">
        <f>(IF(Q46=9,0,100)+VLOOKUP(B46,コード表!$A$2:$B$32,2,FALSE))</f>
        <v>#N/A</v>
      </c>
      <c r="Z46" s="18" t="e">
        <f>(IF(Q46=9,900,0)+VLOOKUP(B46,コード表!$A$2:$B$32,2,FALSE))</f>
        <v>#N/A</v>
      </c>
      <c r="AA46" s="18" t="e">
        <f>(IF(Q46=9,90000,0)+(VLOOKUP(B46,コード表!$A$2:$B$32,2,FALSE))*100+DAY(M46))</f>
        <v>#N/A</v>
      </c>
      <c r="AB46" s="18">
        <f>COUNTIF(Z$1:Z46,Z46)</f>
        <v>45</v>
      </c>
      <c r="AC46" s="18">
        <f>COUNTIF(Y$1:Y46,Y46)</f>
        <v>45</v>
      </c>
      <c r="AD46" s="18" t="e">
        <f t="shared" si="10"/>
        <v>#N/A</v>
      </c>
      <c r="AE46" s="18">
        <f>COUNTIF(AD$1:AD46,AD46)</f>
        <v>45</v>
      </c>
    </row>
    <row r="47" spans="1:31" ht="27">
      <c r="A47" s="90">
        <v>46</v>
      </c>
      <c r="B47" s="89"/>
      <c r="C47" s="94"/>
      <c r="D47" s="89"/>
      <c r="E47" s="89"/>
      <c r="F47" s="90"/>
      <c r="G47" s="91"/>
      <c r="H47" s="89"/>
      <c r="I47" s="89"/>
      <c r="J47" s="93"/>
      <c r="K47" s="91"/>
      <c r="L47" s="298"/>
      <c r="M47" s="91"/>
      <c r="N47" s="89"/>
      <c r="O47" s="89"/>
      <c r="P47" s="89"/>
      <c r="Q47" s="90"/>
      <c r="S47" s="7" t="str">
        <f t="shared" si="7"/>
        <v/>
      </c>
      <c r="T47" s="10" t="str">
        <f t="shared" si="8"/>
        <v xml:space="preserve">
</v>
      </c>
      <c r="U47" s="233">
        <f t="shared" si="11"/>
        <v>4.7E-2</v>
      </c>
      <c r="V47" s="39">
        <f t="shared" si="5"/>
        <v>1</v>
      </c>
      <c r="W47" s="39" t="e">
        <f>(VLOOKUP(B47,コード表!$A$2:$B$32,2,FALSE)*100+DAY(K47))</f>
        <v>#N/A</v>
      </c>
      <c r="X47" s="42" t="str">
        <f t="shared" si="9"/>
        <v/>
      </c>
      <c r="Y47" s="18" t="e">
        <f>(IF(Q47=9,0,100)+VLOOKUP(B47,コード表!$A$2:$B$32,2,FALSE))</f>
        <v>#N/A</v>
      </c>
      <c r="Z47" s="18" t="e">
        <f>(IF(Q47=9,900,0)+VLOOKUP(B47,コード表!$A$2:$B$32,2,FALSE))</f>
        <v>#N/A</v>
      </c>
      <c r="AA47" s="18" t="e">
        <f>(IF(Q47=9,90000,0)+(VLOOKUP(B47,コード表!$A$2:$B$32,2,FALSE))*100+DAY(M47))</f>
        <v>#N/A</v>
      </c>
      <c r="AB47" s="18">
        <f>COUNTIF(Z$1:Z47,Z47)</f>
        <v>46</v>
      </c>
      <c r="AC47" s="18">
        <f>COUNTIF(Y$1:Y47,Y47)</f>
        <v>46</v>
      </c>
      <c r="AD47" s="18" t="e">
        <f t="shared" si="10"/>
        <v>#N/A</v>
      </c>
      <c r="AE47" s="18">
        <f>COUNTIF(AD$1:AD47,AD47)</f>
        <v>46</v>
      </c>
    </row>
    <row r="48" spans="1:31" ht="27">
      <c r="A48" s="90">
        <v>47</v>
      </c>
      <c r="B48" s="89"/>
      <c r="C48" s="94"/>
      <c r="D48" s="89"/>
      <c r="E48" s="89"/>
      <c r="F48" s="90"/>
      <c r="G48" s="91"/>
      <c r="H48" s="89"/>
      <c r="I48" s="89"/>
      <c r="J48" s="93"/>
      <c r="K48" s="91"/>
      <c r="L48" s="298"/>
      <c r="M48" s="91"/>
      <c r="N48" s="89"/>
      <c r="O48" s="89"/>
      <c r="P48" s="89"/>
      <c r="Q48" s="90"/>
      <c r="S48" s="7" t="str">
        <f t="shared" si="7"/>
        <v/>
      </c>
      <c r="T48" s="10" t="str">
        <f t="shared" si="8"/>
        <v xml:space="preserve">
</v>
      </c>
      <c r="U48" s="233">
        <f t="shared" si="11"/>
        <v>4.8000000000000001E-2</v>
      </c>
      <c r="V48" s="39">
        <f t="shared" si="5"/>
        <v>1</v>
      </c>
      <c r="W48" s="39" t="e">
        <f>(VLOOKUP(B48,コード表!$A$2:$B$32,2,FALSE)*100+DAY(K48))</f>
        <v>#N/A</v>
      </c>
      <c r="X48" s="42" t="str">
        <f t="shared" si="9"/>
        <v/>
      </c>
      <c r="Y48" s="18" t="e">
        <f>(IF(Q48=9,0,100)+VLOOKUP(B48,コード表!$A$2:$B$32,2,FALSE))</f>
        <v>#N/A</v>
      </c>
      <c r="Z48" s="18" t="e">
        <f>(IF(Q48=9,900,0)+VLOOKUP(B48,コード表!$A$2:$B$32,2,FALSE))</f>
        <v>#N/A</v>
      </c>
      <c r="AA48" s="18" t="e">
        <f>(IF(Q48=9,90000,0)+(VLOOKUP(B48,コード表!$A$2:$B$32,2,FALSE))*100+DAY(M48))</f>
        <v>#N/A</v>
      </c>
      <c r="AB48" s="18">
        <f>COUNTIF(Z$1:Z48,Z48)</f>
        <v>47</v>
      </c>
      <c r="AC48" s="18">
        <f>COUNTIF(Y$1:Y48,Y48)</f>
        <v>47</v>
      </c>
      <c r="AD48" s="18" t="e">
        <f t="shared" si="10"/>
        <v>#N/A</v>
      </c>
      <c r="AE48" s="18">
        <f>COUNTIF(AD$1:AD48,AD48)</f>
        <v>47</v>
      </c>
    </row>
    <row r="49" spans="1:31" ht="27">
      <c r="A49" s="90">
        <v>48</v>
      </c>
      <c r="B49" s="89"/>
      <c r="C49" s="94"/>
      <c r="D49" s="89"/>
      <c r="E49" s="89"/>
      <c r="F49" s="90"/>
      <c r="G49" s="91"/>
      <c r="H49" s="89"/>
      <c r="I49" s="89"/>
      <c r="J49" s="93"/>
      <c r="K49" s="91"/>
      <c r="L49" s="298"/>
      <c r="M49" s="91"/>
      <c r="N49" s="89"/>
      <c r="O49" s="89"/>
      <c r="P49" s="89"/>
      <c r="Q49" s="90"/>
      <c r="S49" s="7" t="str">
        <f t="shared" si="7"/>
        <v/>
      </c>
      <c r="T49" s="10" t="str">
        <f t="shared" si="8"/>
        <v xml:space="preserve">
</v>
      </c>
      <c r="U49" s="233">
        <f t="shared" si="11"/>
        <v>4.9000000000000002E-2</v>
      </c>
      <c r="V49" s="39">
        <f t="shared" si="5"/>
        <v>1</v>
      </c>
      <c r="W49" s="39" t="e">
        <f>(VLOOKUP(B49,コード表!$A$2:$B$32,2,FALSE)*100+DAY(K49))</f>
        <v>#N/A</v>
      </c>
      <c r="X49" s="42" t="str">
        <f t="shared" si="9"/>
        <v/>
      </c>
      <c r="Y49" s="18" t="e">
        <f>(IF(Q49=9,0,100)+VLOOKUP(B49,コード表!$A$2:$B$32,2,FALSE))</f>
        <v>#N/A</v>
      </c>
      <c r="Z49" s="18" t="e">
        <f>(IF(Q49=9,900,0)+VLOOKUP(B49,コード表!$A$2:$B$32,2,FALSE))</f>
        <v>#N/A</v>
      </c>
      <c r="AA49" s="18" t="e">
        <f>(IF(Q49=9,90000,0)+(VLOOKUP(B49,コード表!$A$2:$B$32,2,FALSE))*100+DAY(M49))</f>
        <v>#N/A</v>
      </c>
      <c r="AB49" s="18">
        <f>COUNTIF(Z$1:Z49,Z49)</f>
        <v>48</v>
      </c>
      <c r="AC49" s="18">
        <f>COUNTIF(Y$1:Y49,Y49)</f>
        <v>48</v>
      </c>
      <c r="AD49" s="18" t="e">
        <f t="shared" si="10"/>
        <v>#N/A</v>
      </c>
      <c r="AE49" s="18">
        <f>COUNTIF(AD$1:AD49,AD49)</f>
        <v>48</v>
      </c>
    </row>
    <row r="50" spans="1:31" ht="27">
      <c r="A50" s="90">
        <v>49</v>
      </c>
      <c r="B50" s="89"/>
      <c r="C50" s="94"/>
      <c r="D50" s="89"/>
      <c r="E50" s="89"/>
      <c r="F50" s="90"/>
      <c r="G50" s="91"/>
      <c r="H50" s="89"/>
      <c r="I50" s="89"/>
      <c r="J50" s="93"/>
      <c r="K50" s="91"/>
      <c r="L50" s="298"/>
      <c r="M50" s="91"/>
      <c r="N50" s="89"/>
      <c r="O50" s="89"/>
      <c r="P50" s="89"/>
      <c r="Q50" s="90"/>
      <c r="S50" s="7" t="str">
        <f t="shared" si="7"/>
        <v/>
      </c>
      <c r="T50" s="10" t="str">
        <f t="shared" si="8"/>
        <v xml:space="preserve">
</v>
      </c>
      <c r="U50" s="233">
        <f t="shared" si="11"/>
        <v>0.05</v>
      </c>
      <c r="V50" s="39">
        <f t="shared" si="5"/>
        <v>1</v>
      </c>
      <c r="W50" s="39" t="e">
        <f>(VLOOKUP(B50,コード表!$A$2:$B$32,2,FALSE)*100+DAY(K50))</f>
        <v>#N/A</v>
      </c>
      <c r="X50" s="42" t="str">
        <f t="shared" si="9"/>
        <v/>
      </c>
      <c r="Y50" s="18" t="e">
        <f>(IF(Q50=9,0,100)+VLOOKUP(B50,コード表!$A$2:$B$32,2,FALSE))</f>
        <v>#N/A</v>
      </c>
      <c r="Z50" s="18" t="e">
        <f>(IF(Q50=9,900,0)+VLOOKUP(B50,コード表!$A$2:$B$32,2,FALSE))</f>
        <v>#N/A</v>
      </c>
      <c r="AA50" s="18" t="e">
        <f>(IF(Q50=9,90000,0)+(VLOOKUP(B50,コード表!$A$2:$B$32,2,FALSE))*100+DAY(M50))</f>
        <v>#N/A</v>
      </c>
      <c r="AB50" s="18">
        <f>COUNTIF(Z$1:Z50,Z50)</f>
        <v>49</v>
      </c>
      <c r="AC50" s="18">
        <f>COUNTIF(Y$1:Y50,Y50)</f>
        <v>49</v>
      </c>
      <c r="AD50" s="18" t="e">
        <f t="shared" si="10"/>
        <v>#N/A</v>
      </c>
      <c r="AE50" s="18">
        <f>COUNTIF(AD$1:AD50,AD50)</f>
        <v>49</v>
      </c>
    </row>
    <row r="51" spans="1:31" ht="27">
      <c r="A51" s="90">
        <v>50</v>
      </c>
      <c r="B51" s="89"/>
      <c r="C51" s="94"/>
      <c r="D51" s="89"/>
      <c r="E51" s="89"/>
      <c r="F51" s="90"/>
      <c r="G51" s="91"/>
      <c r="H51" s="89"/>
      <c r="I51" s="89"/>
      <c r="J51" s="93"/>
      <c r="K51" s="91"/>
      <c r="L51" s="298"/>
      <c r="M51" s="91"/>
      <c r="N51" s="89"/>
      <c r="O51" s="89"/>
      <c r="P51" s="89"/>
      <c r="Q51" s="90"/>
      <c r="S51" s="7" t="str">
        <f t="shared" si="7"/>
        <v/>
      </c>
      <c r="T51" s="10" t="str">
        <f t="shared" si="8"/>
        <v xml:space="preserve">
</v>
      </c>
      <c r="U51" s="233">
        <f t="shared" si="11"/>
        <v>5.0999999999999997E-2</v>
      </c>
      <c r="V51" s="39">
        <f t="shared" si="5"/>
        <v>1</v>
      </c>
      <c r="W51" s="39" t="e">
        <f>(VLOOKUP(B51,コード表!$A$2:$B$32,2,FALSE)*100+DAY(K51))</f>
        <v>#N/A</v>
      </c>
      <c r="X51" s="42" t="str">
        <f t="shared" si="9"/>
        <v/>
      </c>
      <c r="Y51" s="18" t="e">
        <f>(IF(Q51=9,0,100)+VLOOKUP(B51,コード表!$A$2:$B$32,2,FALSE))</f>
        <v>#N/A</v>
      </c>
      <c r="Z51" s="18" t="e">
        <f>(IF(Q51=9,900,0)+VLOOKUP(B51,コード表!$A$2:$B$32,2,FALSE))</f>
        <v>#N/A</v>
      </c>
      <c r="AA51" s="18" t="e">
        <f>(IF(Q51=9,90000,0)+(VLOOKUP(B51,コード表!$A$2:$B$32,2,FALSE))*100+DAY(M51))</f>
        <v>#N/A</v>
      </c>
      <c r="AB51" s="18">
        <f>COUNTIF(Z$1:Z51,Z51)</f>
        <v>50</v>
      </c>
      <c r="AC51" s="18">
        <f>COUNTIF(Y$1:Y51,Y51)</f>
        <v>50</v>
      </c>
      <c r="AD51" s="18" t="e">
        <f t="shared" si="10"/>
        <v>#N/A</v>
      </c>
      <c r="AE51" s="18">
        <f>COUNTIF(AD$1:AD51,AD51)</f>
        <v>50</v>
      </c>
    </row>
    <row r="52" spans="1:31" ht="27">
      <c r="A52" s="90">
        <v>51</v>
      </c>
      <c r="B52" s="89"/>
      <c r="C52" s="94"/>
      <c r="D52" s="89"/>
      <c r="E52" s="89"/>
      <c r="F52" s="90"/>
      <c r="G52" s="91"/>
      <c r="H52" s="89"/>
      <c r="I52" s="89"/>
      <c r="J52" s="93"/>
      <c r="K52" s="91"/>
      <c r="L52" s="298"/>
      <c r="M52" s="91"/>
      <c r="N52" s="89"/>
      <c r="O52" s="89"/>
      <c r="P52" s="89"/>
      <c r="Q52" s="90"/>
      <c r="S52" s="7" t="str">
        <f t="shared" ref="S52:S115" si="12">CONCATENATE(B52,C52)</f>
        <v/>
      </c>
      <c r="T52" s="10" t="str">
        <f t="shared" ref="T52:T115" si="13">E52&amp;CHAR(10)&amp;D52</f>
        <v xml:space="preserve">
</v>
      </c>
      <c r="U52" s="233">
        <f t="shared" ref="U52:U115" si="14">K52+ROW()/1000</f>
        <v>5.1999999999999998E-2</v>
      </c>
      <c r="V52" s="39">
        <f t="shared" si="5"/>
        <v>1</v>
      </c>
      <c r="W52" s="39" t="e">
        <f>(VLOOKUP(B52,コード表!$A$2:$B$32,2,FALSE)*100+DAY(K52))</f>
        <v>#N/A</v>
      </c>
      <c r="X52" s="42" t="str">
        <f t="shared" ref="X52:X115" si="15">IF(J52="","",(TEXT(J52,"aaa")))</f>
        <v/>
      </c>
      <c r="Y52" s="18" t="e">
        <f>(IF(Q52=9,0,100)+VLOOKUP(B52,コード表!$A$2:$B$32,2,FALSE))</f>
        <v>#N/A</v>
      </c>
      <c r="Z52" s="18" t="e">
        <f>(IF(Q52=9,900,0)+VLOOKUP(B52,コード表!$A$2:$B$32,2,FALSE))</f>
        <v>#N/A</v>
      </c>
      <c r="AA52" s="18" t="e">
        <f>(IF(Q52=9,90000,0)+(VLOOKUP(B52,コード表!$A$2:$B$32,2,FALSE))*100+DAY(M52))</f>
        <v>#N/A</v>
      </c>
      <c r="AB52" s="18">
        <f>COUNTIF(Z$1:Z52,Z52)</f>
        <v>51</v>
      </c>
      <c r="AC52" s="18">
        <f>COUNTIF(Y$1:Y52,Y52)</f>
        <v>51</v>
      </c>
      <c r="AD52" s="18" t="e">
        <f t="shared" ref="AD52:AD115" si="16">IF(AND(Q52=0,Y52&gt;100),1,0)</f>
        <v>#N/A</v>
      </c>
      <c r="AE52" s="18">
        <f>COUNTIF(AD$1:AD52,AD52)</f>
        <v>51</v>
      </c>
    </row>
    <row r="53" spans="1:31" ht="27">
      <c r="A53" s="90">
        <v>52</v>
      </c>
      <c r="B53" s="89"/>
      <c r="C53" s="94"/>
      <c r="D53" s="89"/>
      <c r="E53" s="89"/>
      <c r="F53" s="90"/>
      <c r="G53" s="91"/>
      <c r="H53" s="89"/>
      <c r="I53" s="89"/>
      <c r="J53" s="93"/>
      <c r="K53" s="91"/>
      <c r="L53" s="298"/>
      <c r="M53" s="91"/>
      <c r="N53" s="89"/>
      <c r="O53" s="89"/>
      <c r="P53" s="89"/>
      <c r="Q53" s="90"/>
      <c r="S53" s="7" t="str">
        <f t="shared" si="12"/>
        <v/>
      </c>
      <c r="T53" s="10" t="str">
        <f t="shared" si="13"/>
        <v xml:space="preserve">
</v>
      </c>
      <c r="U53" s="233">
        <f t="shared" si="14"/>
        <v>5.2999999999999999E-2</v>
      </c>
      <c r="V53" s="39">
        <f t="shared" si="5"/>
        <v>1</v>
      </c>
      <c r="W53" s="39" t="e">
        <f>(VLOOKUP(B53,コード表!$A$2:$B$32,2,FALSE)*100+DAY(K53))</f>
        <v>#N/A</v>
      </c>
      <c r="X53" s="42" t="str">
        <f t="shared" si="15"/>
        <v/>
      </c>
      <c r="Y53" s="18" t="e">
        <f>(IF(Q53=9,0,100)+VLOOKUP(B53,コード表!$A$2:$B$32,2,FALSE))</f>
        <v>#N/A</v>
      </c>
      <c r="Z53" s="18" t="e">
        <f>(IF(Q53=9,900,0)+VLOOKUP(B53,コード表!$A$2:$B$32,2,FALSE))</f>
        <v>#N/A</v>
      </c>
      <c r="AA53" s="18" t="e">
        <f>(IF(Q53=9,90000,0)+(VLOOKUP(B53,コード表!$A$2:$B$32,2,FALSE))*100+DAY(M53))</f>
        <v>#N/A</v>
      </c>
      <c r="AB53" s="18">
        <f>COUNTIF(Z$1:Z53,Z53)</f>
        <v>52</v>
      </c>
      <c r="AC53" s="18">
        <f>COUNTIF(Y$1:Y53,Y53)</f>
        <v>52</v>
      </c>
      <c r="AD53" s="18" t="e">
        <f t="shared" si="16"/>
        <v>#N/A</v>
      </c>
      <c r="AE53" s="18">
        <f>COUNTIF(AD$1:AD53,AD53)</f>
        <v>52</v>
      </c>
    </row>
    <row r="54" spans="1:31" ht="27">
      <c r="A54" s="90">
        <v>53</v>
      </c>
      <c r="B54" s="89"/>
      <c r="C54" s="94"/>
      <c r="D54" s="89"/>
      <c r="E54" s="89"/>
      <c r="F54" s="90"/>
      <c r="G54" s="91"/>
      <c r="H54" s="89"/>
      <c r="I54" s="89"/>
      <c r="J54" s="93"/>
      <c r="K54" s="91"/>
      <c r="L54" s="298"/>
      <c r="M54" s="91"/>
      <c r="N54" s="89"/>
      <c r="O54" s="89"/>
      <c r="P54" s="89"/>
      <c r="Q54" s="90"/>
      <c r="S54" s="7" t="str">
        <f t="shared" si="12"/>
        <v/>
      </c>
      <c r="T54" s="10" t="str">
        <f t="shared" si="13"/>
        <v xml:space="preserve">
</v>
      </c>
      <c r="U54" s="233">
        <f t="shared" si="14"/>
        <v>5.3999999999999999E-2</v>
      </c>
      <c r="V54" s="39">
        <f t="shared" si="5"/>
        <v>1</v>
      </c>
      <c r="W54" s="39" t="e">
        <f>(VLOOKUP(B54,コード表!$A$2:$B$32,2,FALSE)*100+DAY(K54))</f>
        <v>#N/A</v>
      </c>
      <c r="X54" s="42" t="str">
        <f t="shared" si="15"/>
        <v/>
      </c>
      <c r="Y54" s="18" t="e">
        <f>(IF(Q54=9,0,100)+VLOOKUP(B54,コード表!$A$2:$B$32,2,FALSE))</f>
        <v>#N/A</v>
      </c>
      <c r="Z54" s="18" t="e">
        <f>(IF(Q54=9,900,0)+VLOOKUP(B54,コード表!$A$2:$B$32,2,FALSE))</f>
        <v>#N/A</v>
      </c>
      <c r="AA54" s="18" t="e">
        <f>(IF(Q54=9,90000,0)+(VLOOKUP(B54,コード表!$A$2:$B$32,2,FALSE))*100+DAY(M54))</f>
        <v>#N/A</v>
      </c>
      <c r="AB54" s="18">
        <f>COUNTIF(Z$1:Z54,Z54)</f>
        <v>53</v>
      </c>
      <c r="AC54" s="18">
        <f>COUNTIF(Y$1:Y54,Y54)</f>
        <v>53</v>
      </c>
      <c r="AD54" s="18" t="e">
        <f t="shared" si="16"/>
        <v>#N/A</v>
      </c>
      <c r="AE54" s="18">
        <f>COUNTIF(AD$1:AD54,AD54)</f>
        <v>53</v>
      </c>
    </row>
    <row r="55" spans="1:31" ht="27">
      <c r="A55" s="90">
        <v>54</v>
      </c>
      <c r="B55" s="89"/>
      <c r="C55" s="94"/>
      <c r="D55" s="89"/>
      <c r="E55" s="89"/>
      <c r="F55" s="90"/>
      <c r="G55" s="91"/>
      <c r="H55" s="89"/>
      <c r="I55" s="89"/>
      <c r="J55" s="93"/>
      <c r="K55" s="91"/>
      <c r="L55" s="298"/>
      <c r="M55" s="91"/>
      <c r="N55" s="89"/>
      <c r="O55" s="89"/>
      <c r="P55" s="89"/>
      <c r="Q55" s="90"/>
      <c r="S55" s="7" t="str">
        <f t="shared" si="12"/>
        <v/>
      </c>
      <c r="T55" s="10" t="str">
        <f t="shared" si="13"/>
        <v xml:space="preserve">
</v>
      </c>
      <c r="U55" s="233">
        <f t="shared" si="14"/>
        <v>5.5E-2</v>
      </c>
      <c r="V55" s="39">
        <f t="shared" si="5"/>
        <v>1</v>
      </c>
      <c r="W55" s="39" t="e">
        <f>(VLOOKUP(B55,コード表!$A$2:$B$32,2,FALSE)*100+DAY(K55))</f>
        <v>#N/A</v>
      </c>
      <c r="X55" s="42" t="str">
        <f t="shared" si="15"/>
        <v/>
      </c>
      <c r="Y55" s="18" t="e">
        <f>(IF(Q55=9,0,100)+VLOOKUP(B55,コード表!$A$2:$B$32,2,FALSE))</f>
        <v>#N/A</v>
      </c>
      <c r="Z55" s="18" t="e">
        <f>(IF(Q55=9,900,0)+VLOOKUP(B55,コード表!$A$2:$B$32,2,FALSE))</f>
        <v>#N/A</v>
      </c>
      <c r="AA55" s="18" t="e">
        <f>(IF(Q55=9,90000,0)+(VLOOKUP(B55,コード表!$A$2:$B$32,2,FALSE))*100+DAY(M55))</f>
        <v>#N/A</v>
      </c>
      <c r="AB55" s="18">
        <f>COUNTIF(Z$1:Z55,Z55)</f>
        <v>54</v>
      </c>
      <c r="AC55" s="18">
        <f>COUNTIF(Y$1:Y55,Y55)</f>
        <v>54</v>
      </c>
      <c r="AD55" s="18" t="e">
        <f t="shared" si="16"/>
        <v>#N/A</v>
      </c>
      <c r="AE55" s="18">
        <f>COUNTIF(AD$1:AD55,AD55)</f>
        <v>54</v>
      </c>
    </row>
    <row r="56" spans="1:31" ht="27">
      <c r="A56" s="90">
        <v>55</v>
      </c>
      <c r="B56" s="89"/>
      <c r="C56" s="94"/>
      <c r="D56" s="89"/>
      <c r="E56" s="89"/>
      <c r="F56" s="90"/>
      <c r="G56" s="91"/>
      <c r="H56" s="89"/>
      <c r="I56" s="89"/>
      <c r="J56" s="93"/>
      <c r="K56" s="91"/>
      <c r="L56" s="298"/>
      <c r="M56" s="91"/>
      <c r="N56" s="89"/>
      <c r="O56" s="89"/>
      <c r="P56" s="89"/>
      <c r="Q56" s="90"/>
      <c r="S56" s="7" t="str">
        <f t="shared" si="12"/>
        <v/>
      </c>
      <c r="T56" s="10" t="str">
        <f t="shared" si="13"/>
        <v xml:space="preserve">
</v>
      </c>
      <c r="U56" s="233">
        <f t="shared" si="14"/>
        <v>5.6000000000000001E-2</v>
      </c>
      <c r="V56" s="39">
        <f t="shared" si="5"/>
        <v>1</v>
      </c>
      <c r="W56" s="39" t="e">
        <f>(VLOOKUP(B56,コード表!$A$2:$B$32,2,FALSE)*100+DAY(K56))</f>
        <v>#N/A</v>
      </c>
      <c r="X56" s="42" t="str">
        <f t="shared" si="15"/>
        <v/>
      </c>
      <c r="Y56" s="18" t="e">
        <f>(IF(Q56=9,0,100)+VLOOKUP(B56,コード表!$A$2:$B$32,2,FALSE))</f>
        <v>#N/A</v>
      </c>
      <c r="Z56" s="18" t="e">
        <f>(IF(Q56=9,900,0)+VLOOKUP(B56,コード表!$A$2:$B$32,2,FALSE))</f>
        <v>#N/A</v>
      </c>
      <c r="AA56" s="18" t="e">
        <f>(IF(Q56=9,90000,0)+(VLOOKUP(B56,コード表!$A$2:$B$32,2,FALSE))*100+DAY(M56))</f>
        <v>#N/A</v>
      </c>
      <c r="AB56" s="18">
        <f>COUNTIF(Z$1:Z56,Z56)</f>
        <v>55</v>
      </c>
      <c r="AC56" s="18">
        <f>COUNTIF(Y$1:Y56,Y56)</f>
        <v>55</v>
      </c>
      <c r="AD56" s="18" t="e">
        <f t="shared" si="16"/>
        <v>#N/A</v>
      </c>
      <c r="AE56" s="18">
        <f>COUNTIF(AD$1:AD56,AD56)</f>
        <v>55</v>
      </c>
    </row>
    <row r="57" spans="1:31" ht="27">
      <c r="A57" s="90">
        <v>56</v>
      </c>
      <c r="B57" s="89"/>
      <c r="C57" s="94"/>
      <c r="D57" s="89"/>
      <c r="E57" s="89"/>
      <c r="F57" s="90"/>
      <c r="G57" s="91"/>
      <c r="H57" s="89"/>
      <c r="I57" s="89"/>
      <c r="J57" s="93"/>
      <c r="K57" s="91"/>
      <c r="L57" s="298"/>
      <c r="M57" s="91"/>
      <c r="N57" s="89"/>
      <c r="O57" s="89"/>
      <c r="P57" s="89"/>
      <c r="Q57" s="90"/>
      <c r="S57" s="7" t="str">
        <f t="shared" si="12"/>
        <v/>
      </c>
      <c r="T57" s="10" t="str">
        <f t="shared" si="13"/>
        <v xml:space="preserve">
</v>
      </c>
      <c r="U57" s="233">
        <f t="shared" si="14"/>
        <v>5.7000000000000002E-2</v>
      </c>
      <c r="V57" s="39">
        <f t="shared" si="5"/>
        <v>1</v>
      </c>
      <c r="W57" s="39" t="e">
        <f>(VLOOKUP(B57,コード表!$A$2:$B$32,2,FALSE)*100+DAY(K57))</f>
        <v>#N/A</v>
      </c>
      <c r="X57" s="42" t="str">
        <f t="shared" si="15"/>
        <v/>
      </c>
      <c r="Y57" s="18" t="e">
        <f>(IF(Q57=9,0,100)+VLOOKUP(B57,コード表!$A$2:$B$32,2,FALSE))</f>
        <v>#N/A</v>
      </c>
      <c r="Z57" s="18" t="e">
        <f>(IF(Q57=9,900,0)+VLOOKUP(B57,コード表!$A$2:$B$32,2,FALSE))</f>
        <v>#N/A</v>
      </c>
      <c r="AA57" s="18" t="e">
        <f>(IF(Q57=9,90000,0)+(VLOOKUP(B57,コード表!$A$2:$B$32,2,FALSE))*100+DAY(M57))</f>
        <v>#N/A</v>
      </c>
      <c r="AB57" s="18">
        <f>COUNTIF(Z$1:Z57,Z57)</f>
        <v>56</v>
      </c>
      <c r="AC57" s="18">
        <f>COUNTIF(Y$1:Y57,Y57)</f>
        <v>56</v>
      </c>
      <c r="AD57" s="18" t="e">
        <f t="shared" si="16"/>
        <v>#N/A</v>
      </c>
      <c r="AE57" s="18">
        <f>COUNTIF(AD$1:AD57,AD57)</f>
        <v>56</v>
      </c>
    </row>
    <row r="58" spans="1:31" ht="27">
      <c r="A58" s="90">
        <v>57</v>
      </c>
      <c r="B58" s="89"/>
      <c r="C58" s="94"/>
      <c r="D58" s="89"/>
      <c r="E58" s="89"/>
      <c r="F58" s="90"/>
      <c r="G58" s="91"/>
      <c r="H58" s="89"/>
      <c r="I58" s="89"/>
      <c r="J58" s="93"/>
      <c r="K58" s="91"/>
      <c r="L58" s="298"/>
      <c r="M58" s="91"/>
      <c r="N58" s="89"/>
      <c r="O58" s="89"/>
      <c r="P58" s="89"/>
      <c r="Q58" s="90"/>
      <c r="S58" s="7" t="str">
        <f t="shared" si="12"/>
        <v/>
      </c>
      <c r="T58" s="10" t="str">
        <f t="shared" si="13"/>
        <v xml:space="preserve">
</v>
      </c>
      <c r="U58" s="233">
        <f t="shared" si="14"/>
        <v>5.8000000000000003E-2</v>
      </c>
      <c r="V58" s="39">
        <f t="shared" si="5"/>
        <v>1</v>
      </c>
      <c r="W58" s="39" t="e">
        <f>(VLOOKUP(B58,コード表!$A$2:$B$32,2,FALSE)*100+DAY(K58))</f>
        <v>#N/A</v>
      </c>
      <c r="X58" s="42" t="str">
        <f t="shared" si="15"/>
        <v/>
      </c>
      <c r="Y58" s="18" t="e">
        <f>(IF(Q58=9,0,100)+VLOOKUP(B58,コード表!$A$2:$B$32,2,FALSE))</f>
        <v>#N/A</v>
      </c>
      <c r="Z58" s="18" t="e">
        <f>(IF(Q58=9,900,0)+VLOOKUP(B58,コード表!$A$2:$B$32,2,FALSE))</f>
        <v>#N/A</v>
      </c>
      <c r="AA58" s="18" t="e">
        <f>(IF(Q58=9,90000,0)+(VLOOKUP(B58,コード表!$A$2:$B$32,2,FALSE))*100+DAY(M58))</f>
        <v>#N/A</v>
      </c>
      <c r="AB58" s="18">
        <f>COUNTIF(Z$1:Z58,Z58)</f>
        <v>57</v>
      </c>
      <c r="AC58" s="18">
        <f>COUNTIF(Y$1:Y58,Y58)</f>
        <v>57</v>
      </c>
      <c r="AD58" s="18" t="e">
        <f t="shared" si="16"/>
        <v>#N/A</v>
      </c>
      <c r="AE58" s="18">
        <f>COUNTIF(AD$1:AD58,AD58)</f>
        <v>57</v>
      </c>
    </row>
    <row r="59" spans="1:31" ht="27">
      <c r="A59" s="90">
        <v>58</v>
      </c>
      <c r="B59" s="89"/>
      <c r="C59" s="94"/>
      <c r="D59" s="89"/>
      <c r="E59" s="89"/>
      <c r="F59" s="90"/>
      <c r="G59" s="91"/>
      <c r="H59" s="89"/>
      <c r="I59" s="89"/>
      <c r="J59" s="93"/>
      <c r="K59" s="91"/>
      <c r="L59" s="298"/>
      <c r="M59" s="91"/>
      <c r="N59" s="89"/>
      <c r="O59" s="89"/>
      <c r="P59" s="89"/>
      <c r="Q59" s="90"/>
      <c r="S59" s="7" t="str">
        <f t="shared" si="12"/>
        <v/>
      </c>
      <c r="T59" s="10" t="str">
        <f t="shared" si="13"/>
        <v xml:space="preserve">
</v>
      </c>
      <c r="U59" s="233">
        <f t="shared" si="14"/>
        <v>5.8999999999999997E-2</v>
      </c>
      <c r="V59" s="39">
        <f t="shared" si="5"/>
        <v>1</v>
      </c>
      <c r="W59" s="39" t="e">
        <f>(VLOOKUP(B59,コード表!$A$2:$B$32,2,FALSE)*100+DAY(K59))</f>
        <v>#N/A</v>
      </c>
      <c r="X59" s="42" t="str">
        <f t="shared" si="15"/>
        <v/>
      </c>
      <c r="Y59" s="18" t="e">
        <f>(IF(Q59=9,0,100)+VLOOKUP(B59,コード表!$A$2:$B$32,2,FALSE))</f>
        <v>#N/A</v>
      </c>
      <c r="Z59" s="18" t="e">
        <f>(IF(Q59=9,900,0)+VLOOKUP(B59,コード表!$A$2:$B$32,2,FALSE))</f>
        <v>#N/A</v>
      </c>
      <c r="AA59" s="18" t="e">
        <f>(IF(Q59=9,90000,0)+(VLOOKUP(B59,コード表!$A$2:$B$32,2,FALSE))*100+DAY(M59))</f>
        <v>#N/A</v>
      </c>
      <c r="AB59" s="18">
        <f>COUNTIF(Z$1:Z59,Z59)</f>
        <v>58</v>
      </c>
      <c r="AC59" s="18">
        <f>COUNTIF(Y$1:Y59,Y59)</f>
        <v>58</v>
      </c>
      <c r="AD59" s="18" t="e">
        <f t="shared" si="16"/>
        <v>#N/A</v>
      </c>
      <c r="AE59" s="18">
        <f>COUNTIF(AD$1:AD59,AD59)</f>
        <v>58</v>
      </c>
    </row>
    <row r="60" spans="1:31" ht="27">
      <c r="A60" s="90">
        <v>59</v>
      </c>
      <c r="B60" s="89"/>
      <c r="C60" s="94"/>
      <c r="D60" s="89"/>
      <c r="E60" s="89"/>
      <c r="F60" s="90"/>
      <c r="G60" s="91"/>
      <c r="H60" s="89"/>
      <c r="I60" s="89"/>
      <c r="J60" s="93"/>
      <c r="K60" s="91"/>
      <c r="L60" s="298"/>
      <c r="M60" s="91"/>
      <c r="N60" s="89"/>
      <c r="O60" s="89"/>
      <c r="P60" s="89"/>
      <c r="Q60" s="90"/>
      <c r="S60" s="7" t="str">
        <f t="shared" si="12"/>
        <v/>
      </c>
      <c r="T60" s="10" t="str">
        <f t="shared" si="13"/>
        <v xml:space="preserve">
</v>
      </c>
      <c r="U60" s="233">
        <f t="shared" si="14"/>
        <v>0.06</v>
      </c>
      <c r="V60" s="39">
        <f t="shared" si="5"/>
        <v>1</v>
      </c>
      <c r="W60" s="39" t="e">
        <f>(VLOOKUP(B60,コード表!$A$2:$B$32,2,FALSE)*100+DAY(K60))</f>
        <v>#N/A</v>
      </c>
      <c r="X60" s="42" t="str">
        <f t="shared" si="15"/>
        <v/>
      </c>
      <c r="Y60" s="18" t="e">
        <f>(IF(Q60=9,0,100)+VLOOKUP(B60,コード表!$A$2:$B$32,2,FALSE))</f>
        <v>#N/A</v>
      </c>
      <c r="Z60" s="18" t="e">
        <f>(IF(Q60=9,900,0)+VLOOKUP(B60,コード表!$A$2:$B$32,2,FALSE))</f>
        <v>#N/A</v>
      </c>
      <c r="AA60" s="18" t="e">
        <f>(IF(Q60=9,90000,0)+(VLOOKUP(B60,コード表!$A$2:$B$32,2,FALSE))*100+DAY(M60))</f>
        <v>#N/A</v>
      </c>
      <c r="AB60" s="18">
        <f>COUNTIF(Z$1:Z60,Z60)</f>
        <v>59</v>
      </c>
      <c r="AC60" s="18">
        <f>COUNTIF(Y$1:Y60,Y60)</f>
        <v>59</v>
      </c>
      <c r="AD60" s="18" t="e">
        <f t="shared" si="16"/>
        <v>#N/A</v>
      </c>
      <c r="AE60" s="18">
        <f>COUNTIF(AD$1:AD60,AD60)</f>
        <v>59</v>
      </c>
    </row>
    <row r="61" spans="1:31" ht="27">
      <c r="A61" s="90">
        <v>60</v>
      </c>
      <c r="B61" s="89"/>
      <c r="C61" s="94"/>
      <c r="D61" s="89"/>
      <c r="E61" s="89"/>
      <c r="F61" s="90"/>
      <c r="G61" s="91"/>
      <c r="H61" s="89"/>
      <c r="I61" s="89"/>
      <c r="J61" s="93"/>
      <c r="K61" s="91"/>
      <c r="L61" s="298"/>
      <c r="M61" s="91"/>
      <c r="N61" s="89"/>
      <c r="O61" s="89"/>
      <c r="P61" s="89"/>
      <c r="Q61" s="90"/>
      <c r="S61" s="7" t="str">
        <f t="shared" si="12"/>
        <v/>
      </c>
      <c r="T61" s="10" t="str">
        <f t="shared" si="13"/>
        <v xml:space="preserve">
</v>
      </c>
      <c r="U61" s="233">
        <f t="shared" si="14"/>
        <v>6.0999999999999999E-2</v>
      </c>
      <c r="V61" s="39">
        <f t="shared" si="5"/>
        <v>1</v>
      </c>
      <c r="W61" s="39" t="e">
        <f>(VLOOKUP(B61,コード表!$A$2:$B$32,2,FALSE)*100+DAY(K61))</f>
        <v>#N/A</v>
      </c>
      <c r="X61" s="42" t="str">
        <f t="shared" si="15"/>
        <v/>
      </c>
      <c r="Y61" s="18" t="e">
        <f>(IF(Q61=9,0,100)+VLOOKUP(B61,コード表!$A$2:$B$32,2,FALSE))</f>
        <v>#N/A</v>
      </c>
      <c r="Z61" s="18" t="e">
        <f>(IF(Q61=9,900,0)+VLOOKUP(B61,コード表!$A$2:$B$32,2,FALSE))</f>
        <v>#N/A</v>
      </c>
      <c r="AA61" s="18" t="e">
        <f>(IF(Q61=9,90000,0)+(VLOOKUP(B61,コード表!$A$2:$B$32,2,FALSE))*100+DAY(M61))</f>
        <v>#N/A</v>
      </c>
      <c r="AB61" s="18">
        <f>COUNTIF(Z$1:Z61,Z61)</f>
        <v>60</v>
      </c>
      <c r="AC61" s="18">
        <f>COUNTIF(Y$1:Y61,Y61)</f>
        <v>60</v>
      </c>
      <c r="AD61" s="18" t="e">
        <f t="shared" si="16"/>
        <v>#N/A</v>
      </c>
      <c r="AE61" s="18">
        <f>COUNTIF(AD$1:AD61,AD61)</f>
        <v>60</v>
      </c>
    </row>
    <row r="62" spans="1:31" ht="27">
      <c r="A62" s="90">
        <v>61</v>
      </c>
      <c r="B62" s="89"/>
      <c r="C62" s="94"/>
      <c r="D62" s="89"/>
      <c r="E62" s="89"/>
      <c r="F62" s="90"/>
      <c r="G62" s="91"/>
      <c r="H62" s="89"/>
      <c r="I62" s="89"/>
      <c r="J62" s="93"/>
      <c r="K62" s="91"/>
      <c r="L62" s="298"/>
      <c r="M62" s="91"/>
      <c r="N62" s="89"/>
      <c r="O62" s="89"/>
      <c r="P62" s="89"/>
      <c r="Q62" s="90"/>
      <c r="S62" s="7" t="str">
        <f t="shared" si="12"/>
        <v/>
      </c>
      <c r="T62" s="10" t="str">
        <f t="shared" si="13"/>
        <v xml:space="preserve">
</v>
      </c>
      <c r="U62" s="233">
        <f t="shared" si="14"/>
        <v>6.2E-2</v>
      </c>
      <c r="V62" s="39">
        <f t="shared" si="5"/>
        <v>1</v>
      </c>
      <c r="W62" s="39" t="e">
        <f>(VLOOKUP(B62,コード表!$A$2:$B$32,2,FALSE)*100+DAY(K62))</f>
        <v>#N/A</v>
      </c>
      <c r="X62" s="42" t="str">
        <f t="shared" si="15"/>
        <v/>
      </c>
      <c r="Y62" s="18" t="e">
        <f>(IF(Q62=9,0,100)+VLOOKUP(B62,コード表!$A$2:$B$32,2,FALSE))</f>
        <v>#N/A</v>
      </c>
      <c r="Z62" s="18" t="e">
        <f>(IF(Q62=9,900,0)+VLOOKUP(B62,コード表!$A$2:$B$32,2,FALSE))</f>
        <v>#N/A</v>
      </c>
      <c r="AA62" s="18" t="e">
        <f>(IF(Q62=9,90000,0)+(VLOOKUP(B62,コード表!$A$2:$B$32,2,FALSE))*100+DAY(M62))</f>
        <v>#N/A</v>
      </c>
      <c r="AB62" s="18">
        <f>COUNTIF(Z$1:Z62,Z62)</f>
        <v>61</v>
      </c>
      <c r="AC62" s="18">
        <f>COUNTIF(Y$1:Y62,Y62)</f>
        <v>61</v>
      </c>
      <c r="AD62" s="18" t="e">
        <f t="shared" si="16"/>
        <v>#N/A</v>
      </c>
      <c r="AE62" s="18">
        <f>COUNTIF(AD$1:AD62,AD62)</f>
        <v>61</v>
      </c>
    </row>
    <row r="63" spans="1:31" ht="27">
      <c r="A63" s="90">
        <v>62</v>
      </c>
      <c r="B63" s="89"/>
      <c r="C63" s="94"/>
      <c r="D63" s="89"/>
      <c r="E63" s="89"/>
      <c r="F63" s="90"/>
      <c r="G63" s="91"/>
      <c r="H63" s="89"/>
      <c r="I63" s="89"/>
      <c r="J63" s="93"/>
      <c r="K63" s="91"/>
      <c r="L63" s="298"/>
      <c r="M63" s="91"/>
      <c r="N63" s="89"/>
      <c r="O63" s="89"/>
      <c r="P63" s="89"/>
      <c r="Q63" s="90"/>
      <c r="S63" s="7" t="str">
        <f t="shared" si="12"/>
        <v/>
      </c>
      <c r="T63" s="10" t="str">
        <f t="shared" si="13"/>
        <v xml:space="preserve">
</v>
      </c>
      <c r="U63" s="233">
        <f t="shared" si="14"/>
        <v>6.3E-2</v>
      </c>
      <c r="V63" s="39">
        <f t="shared" si="5"/>
        <v>1</v>
      </c>
      <c r="W63" s="39" t="e">
        <f>(VLOOKUP(B63,コード表!$A$2:$B$32,2,FALSE)*100+DAY(K63))</f>
        <v>#N/A</v>
      </c>
      <c r="X63" s="42" t="str">
        <f t="shared" si="15"/>
        <v/>
      </c>
      <c r="Y63" s="18" t="e">
        <f>(IF(Q63=9,0,100)+VLOOKUP(B63,コード表!$A$2:$B$32,2,FALSE))</f>
        <v>#N/A</v>
      </c>
      <c r="Z63" s="18" t="e">
        <f>(IF(Q63=9,900,0)+VLOOKUP(B63,コード表!$A$2:$B$32,2,FALSE))</f>
        <v>#N/A</v>
      </c>
      <c r="AA63" s="18" t="e">
        <f>(IF(Q63=9,90000,0)+(VLOOKUP(B63,コード表!$A$2:$B$32,2,FALSE))*100+DAY(M63))</f>
        <v>#N/A</v>
      </c>
      <c r="AB63" s="18">
        <f>COUNTIF(Z$1:Z63,Z63)</f>
        <v>62</v>
      </c>
      <c r="AC63" s="18">
        <f>COUNTIF(Y$1:Y63,Y63)</f>
        <v>62</v>
      </c>
      <c r="AD63" s="18" t="e">
        <f t="shared" si="16"/>
        <v>#N/A</v>
      </c>
      <c r="AE63" s="18">
        <f>COUNTIF(AD$1:AD63,AD63)</f>
        <v>62</v>
      </c>
    </row>
    <row r="64" spans="1:31" ht="27">
      <c r="A64" s="90">
        <v>63</v>
      </c>
      <c r="B64" s="89"/>
      <c r="C64" s="94"/>
      <c r="D64" s="89"/>
      <c r="E64" s="89"/>
      <c r="F64" s="90"/>
      <c r="G64" s="91"/>
      <c r="H64" s="89"/>
      <c r="I64" s="89"/>
      <c r="J64" s="93"/>
      <c r="K64" s="91"/>
      <c r="L64" s="298"/>
      <c r="M64" s="91"/>
      <c r="N64" s="89"/>
      <c r="O64" s="89"/>
      <c r="P64" s="89"/>
      <c r="Q64" s="90"/>
      <c r="S64" s="7" t="str">
        <f t="shared" si="12"/>
        <v/>
      </c>
      <c r="T64" s="10" t="str">
        <f t="shared" si="13"/>
        <v xml:space="preserve">
</v>
      </c>
      <c r="U64" s="233">
        <f t="shared" si="14"/>
        <v>6.4000000000000001E-2</v>
      </c>
      <c r="V64" s="39">
        <f t="shared" si="5"/>
        <v>1</v>
      </c>
      <c r="W64" s="39" t="e">
        <f>(VLOOKUP(B64,コード表!$A$2:$B$32,2,FALSE)*100+DAY(K64))</f>
        <v>#N/A</v>
      </c>
      <c r="X64" s="42" t="str">
        <f t="shared" si="15"/>
        <v/>
      </c>
      <c r="Y64" s="18" t="e">
        <f>(IF(Q64=9,0,100)+VLOOKUP(B64,コード表!$A$2:$B$32,2,FALSE))</f>
        <v>#N/A</v>
      </c>
      <c r="Z64" s="18" t="e">
        <f>(IF(Q64=9,900,0)+VLOOKUP(B64,コード表!$A$2:$B$32,2,FALSE))</f>
        <v>#N/A</v>
      </c>
      <c r="AA64" s="18" t="e">
        <f>(IF(Q64=9,90000,0)+(VLOOKUP(B64,コード表!$A$2:$B$32,2,FALSE))*100+DAY(M64))</f>
        <v>#N/A</v>
      </c>
      <c r="AB64" s="18">
        <f>COUNTIF(Z$1:Z64,Z64)</f>
        <v>63</v>
      </c>
      <c r="AC64" s="18">
        <f>COUNTIF(Y$1:Y64,Y64)</f>
        <v>63</v>
      </c>
      <c r="AD64" s="18" t="e">
        <f t="shared" si="16"/>
        <v>#N/A</v>
      </c>
      <c r="AE64" s="18">
        <f>COUNTIF(AD$1:AD64,AD64)</f>
        <v>63</v>
      </c>
    </row>
    <row r="65" spans="1:31" ht="27">
      <c r="A65" s="90">
        <v>64</v>
      </c>
      <c r="B65" s="89"/>
      <c r="C65" s="94"/>
      <c r="D65" s="89"/>
      <c r="E65" s="89"/>
      <c r="F65" s="90"/>
      <c r="G65" s="91"/>
      <c r="H65" s="89"/>
      <c r="I65" s="89"/>
      <c r="J65" s="93"/>
      <c r="K65" s="91"/>
      <c r="L65" s="298"/>
      <c r="M65" s="91"/>
      <c r="N65" s="89"/>
      <c r="O65" s="89"/>
      <c r="P65" s="89"/>
      <c r="Q65" s="90"/>
      <c r="S65" s="7" t="str">
        <f t="shared" si="12"/>
        <v/>
      </c>
      <c r="T65" s="10" t="str">
        <f t="shared" si="13"/>
        <v xml:space="preserve">
</v>
      </c>
      <c r="U65" s="233">
        <f t="shared" si="14"/>
        <v>6.5000000000000002E-2</v>
      </c>
      <c r="V65" s="39">
        <f t="shared" si="5"/>
        <v>1</v>
      </c>
      <c r="W65" s="39" t="e">
        <f>(VLOOKUP(B65,コード表!$A$2:$B$32,2,FALSE)*100+DAY(K65))</f>
        <v>#N/A</v>
      </c>
      <c r="X65" s="42" t="str">
        <f t="shared" si="15"/>
        <v/>
      </c>
      <c r="Y65" s="18" t="e">
        <f>(IF(Q65=9,0,100)+VLOOKUP(B65,コード表!$A$2:$B$32,2,FALSE))</f>
        <v>#N/A</v>
      </c>
      <c r="Z65" s="18" t="e">
        <f>(IF(Q65=9,900,0)+VLOOKUP(B65,コード表!$A$2:$B$32,2,FALSE))</f>
        <v>#N/A</v>
      </c>
      <c r="AA65" s="18" t="e">
        <f>(IF(Q65=9,90000,0)+(VLOOKUP(B65,コード表!$A$2:$B$32,2,FALSE))*100+DAY(M65))</f>
        <v>#N/A</v>
      </c>
      <c r="AB65" s="18">
        <f>COUNTIF(Z$1:Z65,Z65)</f>
        <v>64</v>
      </c>
      <c r="AC65" s="18">
        <f>COUNTIF(Y$1:Y65,Y65)</f>
        <v>64</v>
      </c>
      <c r="AD65" s="18" t="e">
        <f t="shared" si="16"/>
        <v>#N/A</v>
      </c>
      <c r="AE65" s="18">
        <f>COUNTIF(AD$1:AD65,AD65)</f>
        <v>64</v>
      </c>
    </row>
    <row r="66" spans="1:31" ht="27">
      <c r="A66" s="90">
        <v>65</v>
      </c>
      <c r="B66" s="89"/>
      <c r="C66" s="94"/>
      <c r="D66" s="89"/>
      <c r="E66" s="89"/>
      <c r="F66" s="90"/>
      <c r="G66" s="91"/>
      <c r="H66" s="89"/>
      <c r="I66" s="89"/>
      <c r="J66" s="93"/>
      <c r="K66" s="91"/>
      <c r="L66" s="298"/>
      <c r="M66" s="91"/>
      <c r="N66" s="89"/>
      <c r="O66" s="89"/>
      <c r="P66" s="89"/>
      <c r="Q66" s="90"/>
      <c r="S66" s="7" t="str">
        <f t="shared" si="12"/>
        <v/>
      </c>
      <c r="T66" s="10" t="str">
        <f t="shared" si="13"/>
        <v xml:space="preserve">
</v>
      </c>
      <c r="U66" s="233">
        <f t="shared" si="14"/>
        <v>6.6000000000000003E-2</v>
      </c>
      <c r="V66" s="39">
        <f t="shared" si="5"/>
        <v>1</v>
      </c>
      <c r="W66" s="39" t="e">
        <f>(VLOOKUP(B66,コード表!$A$2:$B$32,2,FALSE)*100+DAY(K66))</f>
        <v>#N/A</v>
      </c>
      <c r="X66" s="42" t="str">
        <f t="shared" si="15"/>
        <v/>
      </c>
      <c r="Y66" s="18" t="e">
        <f>(IF(Q66=9,0,100)+VLOOKUP(B66,コード表!$A$2:$B$32,2,FALSE))</f>
        <v>#N/A</v>
      </c>
      <c r="Z66" s="18" t="e">
        <f>(IF(Q66=9,900,0)+VLOOKUP(B66,コード表!$A$2:$B$32,2,FALSE))</f>
        <v>#N/A</v>
      </c>
      <c r="AA66" s="18" t="e">
        <f>(IF(Q66=9,90000,0)+(VLOOKUP(B66,コード表!$A$2:$B$32,2,FALSE))*100+DAY(M66))</f>
        <v>#N/A</v>
      </c>
      <c r="AB66" s="18">
        <f>COUNTIF(Z$1:Z66,Z66)</f>
        <v>65</v>
      </c>
      <c r="AC66" s="18">
        <f>COUNTIF(Y$1:Y66,Y66)</f>
        <v>65</v>
      </c>
      <c r="AD66" s="18" t="e">
        <f t="shared" si="16"/>
        <v>#N/A</v>
      </c>
      <c r="AE66" s="18">
        <f>COUNTIF(AD$1:AD66,AD66)</f>
        <v>65</v>
      </c>
    </row>
    <row r="67" spans="1:31" ht="27">
      <c r="A67" s="90">
        <v>66</v>
      </c>
      <c r="B67" s="89"/>
      <c r="C67" s="94"/>
      <c r="D67" s="89"/>
      <c r="E67" s="89"/>
      <c r="F67" s="90"/>
      <c r="G67" s="91"/>
      <c r="H67" s="89"/>
      <c r="I67" s="89"/>
      <c r="J67" s="93"/>
      <c r="K67" s="91"/>
      <c r="L67" s="298"/>
      <c r="M67" s="91"/>
      <c r="N67" s="89"/>
      <c r="O67" s="89"/>
      <c r="P67" s="89"/>
      <c r="Q67" s="90"/>
      <c r="S67" s="7" t="str">
        <f t="shared" si="12"/>
        <v/>
      </c>
      <c r="T67" s="10" t="str">
        <f t="shared" si="13"/>
        <v xml:space="preserve">
</v>
      </c>
      <c r="U67" s="233">
        <f t="shared" si="14"/>
        <v>6.7000000000000004E-2</v>
      </c>
      <c r="V67" s="39">
        <f t="shared" ref="V67:V130" si="17">COUNTIFS($B$2:$B$161,B67,$K$2:$K$161,K67,$U$2:$U$161,"&lt;"&amp;U67)+1</f>
        <v>1</v>
      </c>
      <c r="W67" s="39" t="e">
        <f>(VLOOKUP(B67,コード表!$A$2:$B$32,2,FALSE)*100+DAY(K67))</f>
        <v>#N/A</v>
      </c>
      <c r="X67" s="42" t="str">
        <f t="shared" si="15"/>
        <v/>
      </c>
      <c r="Y67" s="18" t="e">
        <f>(IF(Q67=9,0,100)+VLOOKUP(B67,コード表!$A$2:$B$32,2,FALSE))</f>
        <v>#N/A</v>
      </c>
      <c r="Z67" s="18" t="e">
        <f>(IF(Q67=9,900,0)+VLOOKUP(B67,コード表!$A$2:$B$32,2,FALSE))</f>
        <v>#N/A</v>
      </c>
      <c r="AA67" s="18" t="e">
        <f>(IF(Q67=9,90000,0)+(VLOOKUP(B67,コード表!$A$2:$B$32,2,FALSE))*100+DAY(M67))</f>
        <v>#N/A</v>
      </c>
      <c r="AB67" s="18">
        <f>COUNTIF(Z$1:Z67,Z67)</f>
        <v>66</v>
      </c>
      <c r="AC67" s="18">
        <f>COUNTIF(Y$1:Y67,Y67)</f>
        <v>66</v>
      </c>
      <c r="AD67" s="18" t="e">
        <f t="shared" si="16"/>
        <v>#N/A</v>
      </c>
      <c r="AE67" s="18">
        <f>COUNTIF(AD$1:AD67,AD67)</f>
        <v>66</v>
      </c>
    </row>
    <row r="68" spans="1:31" ht="27">
      <c r="A68" s="90">
        <v>67</v>
      </c>
      <c r="B68" s="89"/>
      <c r="C68" s="94"/>
      <c r="D68" s="89"/>
      <c r="E68" s="89"/>
      <c r="F68" s="90"/>
      <c r="G68" s="91"/>
      <c r="H68" s="89"/>
      <c r="I68" s="89"/>
      <c r="J68" s="93"/>
      <c r="K68" s="91"/>
      <c r="L68" s="298"/>
      <c r="M68" s="91"/>
      <c r="N68" s="89"/>
      <c r="O68" s="89"/>
      <c r="P68" s="89"/>
      <c r="Q68" s="90"/>
      <c r="S68" s="7" t="str">
        <f t="shared" si="12"/>
        <v/>
      </c>
      <c r="T68" s="10" t="str">
        <f t="shared" si="13"/>
        <v xml:space="preserve">
</v>
      </c>
      <c r="U68" s="233">
        <f t="shared" si="14"/>
        <v>6.8000000000000005E-2</v>
      </c>
      <c r="V68" s="39">
        <f t="shared" si="17"/>
        <v>1</v>
      </c>
      <c r="W68" s="39" t="e">
        <f>(VLOOKUP(B68,コード表!$A$2:$B$32,2,FALSE)*100+DAY(K68))</f>
        <v>#N/A</v>
      </c>
      <c r="X68" s="42" t="str">
        <f t="shared" si="15"/>
        <v/>
      </c>
      <c r="Y68" s="18" t="e">
        <f>(IF(Q68=9,0,100)+VLOOKUP(B68,コード表!$A$2:$B$32,2,FALSE))</f>
        <v>#N/A</v>
      </c>
      <c r="Z68" s="18" t="e">
        <f>(IF(Q68=9,900,0)+VLOOKUP(B68,コード表!$A$2:$B$32,2,FALSE))</f>
        <v>#N/A</v>
      </c>
      <c r="AA68" s="18" t="e">
        <f>(IF(Q68=9,90000,0)+(VLOOKUP(B68,コード表!$A$2:$B$32,2,FALSE))*100+DAY(M68))</f>
        <v>#N/A</v>
      </c>
      <c r="AB68" s="18">
        <f>COUNTIF(Z$1:Z68,Z68)</f>
        <v>67</v>
      </c>
      <c r="AC68" s="18">
        <f>COUNTIF(Y$1:Y68,Y68)</f>
        <v>67</v>
      </c>
      <c r="AD68" s="18" t="e">
        <f t="shared" si="16"/>
        <v>#N/A</v>
      </c>
      <c r="AE68" s="18">
        <f>COUNTIF(AD$1:AD68,AD68)</f>
        <v>67</v>
      </c>
    </row>
    <row r="69" spans="1:31" ht="27">
      <c r="A69" s="90">
        <v>68</v>
      </c>
      <c r="B69" s="89"/>
      <c r="C69" s="94"/>
      <c r="D69" s="89"/>
      <c r="E69" s="89"/>
      <c r="F69" s="90"/>
      <c r="G69" s="91"/>
      <c r="H69" s="89"/>
      <c r="I69" s="89"/>
      <c r="J69" s="93"/>
      <c r="K69" s="91"/>
      <c r="L69" s="298"/>
      <c r="M69" s="91"/>
      <c r="N69" s="89"/>
      <c r="O69" s="89"/>
      <c r="P69" s="89"/>
      <c r="Q69" s="90"/>
      <c r="S69" s="7" t="str">
        <f t="shared" si="12"/>
        <v/>
      </c>
      <c r="T69" s="10" t="str">
        <f t="shared" si="13"/>
        <v xml:space="preserve">
</v>
      </c>
      <c r="U69" s="233">
        <f t="shared" si="14"/>
        <v>6.9000000000000006E-2</v>
      </c>
      <c r="V69" s="39">
        <f t="shared" si="17"/>
        <v>1</v>
      </c>
      <c r="W69" s="39" t="e">
        <f>(VLOOKUP(B69,コード表!$A$2:$B$32,2,FALSE)*100+DAY(K69))</f>
        <v>#N/A</v>
      </c>
      <c r="X69" s="42" t="str">
        <f t="shared" si="15"/>
        <v/>
      </c>
      <c r="Y69" s="18" t="e">
        <f>(IF(Q69=9,0,100)+VLOOKUP(B69,コード表!$A$2:$B$32,2,FALSE))</f>
        <v>#N/A</v>
      </c>
      <c r="Z69" s="18" t="e">
        <f>(IF(Q69=9,900,0)+VLOOKUP(B69,コード表!$A$2:$B$32,2,FALSE))</f>
        <v>#N/A</v>
      </c>
      <c r="AA69" s="18" t="e">
        <f>(IF(Q69=9,90000,0)+(VLOOKUP(B69,コード表!$A$2:$B$32,2,FALSE))*100+DAY(M69))</f>
        <v>#N/A</v>
      </c>
      <c r="AB69" s="18">
        <f>COUNTIF(Z$1:Z69,Z69)</f>
        <v>68</v>
      </c>
      <c r="AC69" s="18">
        <f>COUNTIF(Y$1:Y69,Y69)</f>
        <v>68</v>
      </c>
      <c r="AD69" s="18" t="e">
        <f t="shared" si="16"/>
        <v>#N/A</v>
      </c>
      <c r="AE69" s="18">
        <f>COUNTIF(AD$1:AD69,AD69)</f>
        <v>68</v>
      </c>
    </row>
    <row r="70" spans="1:31" ht="27">
      <c r="A70" s="90">
        <v>69</v>
      </c>
      <c r="B70" s="89"/>
      <c r="C70" s="94"/>
      <c r="D70" s="89"/>
      <c r="E70" s="89"/>
      <c r="F70" s="90"/>
      <c r="G70" s="91"/>
      <c r="H70" s="89"/>
      <c r="I70" s="89"/>
      <c r="J70" s="93"/>
      <c r="K70" s="91"/>
      <c r="L70" s="298"/>
      <c r="M70" s="91"/>
      <c r="N70" s="89"/>
      <c r="O70" s="89"/>
      <c r="P70" s="89"/>
      <c r="Q70" s="90"/>
      <c r="S70" s="7" t="str">
        <f t="shared" si="12"/>
        <v/>
      </c>
      <c r="T70" s="10" t="str">
        <f t="shared" si="13"/>
        <v xml:space="preserve">
</v>
      </c>
      <c r="U70" s="233">
        <f t="shared" si="14"/>
        <v>7.0000000000000007E-2</v>
      </c>
      <c r="V70" s="39">
        <f t="shared" si="17"/>
        <v>1</v>
      </c>
      <c r="W70" s="39" t="e">
        <f>(VLOOKUP(B70,コード表!$A$2:$B$32,2,FALSE)*100+DAY(K70))</f>
        <v>#N/A</v>
      </c>
      <c r="X70" s="42" t="str">
        <f t="shared" si="15"/>
        <v/>
      </c>
      <c r="Y70" s="18" t="e">
        <f>(IF(Q70=9,0,100)+VLOOKUP(B70,コード表!$A$2:$B$32,2,FALSE))</f>
        <v>#N/A</v>
      </c>
      <c r="Z70" s="18" t="e">
        <f>(IF(Q70=9,900,0)+VLOOKUP(B70,コード表!$A$2:$B$32,2,FALSE))</f>
        <v>#N/A</v>
      </c>
      <c r="AA70" s="18" t="e">
        <f>(IF(Q70=9,90000,0)+(VLOOKUP(B70,コード表!$A$2:$B$32,2,FALSE))*100+DAY(M70))</f>
        <v>#N/A</v>
      </c>
      <c r="AB70" s="18">
        <f>COUNTIF(Z$1:Z70,Z70)</f>
        <v>69</v>
      </c>
      <c r="AC70" s="18">
        <f>COUNTIF(Y$1:Y70,Y70)</f>
        <v>69</v>
      </c>
      <c r="AD70" s="18" t="e">
        <f t="shared" si="16"/>
        <v>#N/A</v>
      </c>
      <c r="AE70" s="18">
        <f>COUNTIF(AD$1:AD70,AD70)</f>
        <v>69</v>
      </c>
    </row>
    <row r="71" spans="1:31" ht="27">
      <c r="A71" s="90">
        <v>70</v>
      </c>
      <c r="B71" s="89"/>
      <c r="C71" s="94"/>
      <c r="D71" s="89"/>
      <c r="E71" s="89"/>
      <c r="F71" s="90"/>
      <c r="G71" s="91"/>
      <c r="H71" s="89"/>
      <c r="I71" s="89"/>
      <c r="J71" s="93"/>
      <c r="K71" s="91"/>
      <c r="L71" s="298"/>
      <c r="M71" s="91"/>
      <c r="N71" s="89"/>
      <c r="O71" s="89"/>
      <c r="P71" s="89"/>
      <c r="Q71" s="90"/>
      <c r="S71" s="7" t="str">
        <f t="shared" si="12"/>
        <v/>
      </c>
      <c r="T71" s="10" t="str">
        <f t="shared" si="13"/>
        <v xml:space="preserve">
</v>
      </c>
      <c r="U71" s="233">
        <f t="shared" si="14"/>
        <v>7.0999999999999994E-2</v>
      </c>
      <c r="V71" s="39">
        <f t="shared" si="17"/>
        <v>1</v>
      </c>
      <c r="W71" s="39" t="e">
        <f>(VLOOKUP(B71,コード表!$A$2:$B$32,2,FALSE)*100+DAY(K71))</f>
        <v>#N/A</v>
      </c>
      <c r="X71" s="42" t="str">
        <f t="shared" si="15"/>
        <v/>
      </c>
      <c r="Y71" s="18" t="e">
        <f>(IF(Q71=9,0,100)+VLOOKUP(B71,コード表!$A$2:$B$32,2,FALSE))</f>
        <v>#N/A</v>
      </c>
      <c r="Z71" s="18" t="e">
        <f>(IF(Q71=9,900,0)+VLOOKUP(B71,コード表!$A$2:$B$32,2,FALSE))</f>
        <v>#N/A</v>
      </c>
      <c r="AA71" s="18" t="e">
        <f>(IF(Q71=9,90000,0)+(VLOOKUP(B71,コード表!$A$2:$B$32,2,FALSE))*100+DAY(M71))</f>
        <v>#N/A</v>
      </c>
      <c r="AB71" s="18">
        <f>COUNTIF(Z$1:Z71,Z71)</f>
        <v>70</v>
      </c>
      <c r="AC71" s="18">
        <f>COUNTIF(Y$1:Y71,Y71)</f>
        <v>70</v>
      </c>
      <c r="AD71" s="18" t="e">
        <f t="shared" si="16"/>
        <v>#N/A</v>
      </c>
      <c r="AE71" s="18">
        <f>COUNTIF(AD$1:AD71,AD71)</f>
        <v>70</v>
      </c>
    </row>
    <row r="72" spans="1:31" ht="27">
      <c r="A72" s="90">
        <v>71</v>
      </c>
      <c r="B72" s="89"/>
      <c r="C72" s="94"/>
      <c r="D72" s="89"/>
      <c r="E72" s="89"/>
      <c r="F72" s="90"/>
      <c r="G72" s="91"/>
      <c r="H72" s="89"/>
      <c r="I72" s="89"/>
      <c r="J72" s="93"/>
      <c r="K72" s="91"/>
      <c r="L72" s="298"/>
      <c r="M72" s="91"/>
      <c r="N72" s="89"/>
      <c r="O72" s="89"/>
      <c r="P72" s="89"/>
      <c r="Q72" s="90"/>
      <c r="S72" s="7" t="str">
        <f t="shared" si="12"/>
        <v/>
      </c>
      <c r="T72" s="10" t="str">
        <f t="shared" si="13"/>
        <v xml:space="preserve">
</v>
      </c>
      <c r="U72" s="233">
        <f t="shared" si="14"/>
        <v>7.1999999999999995E-2</v>
      </c>
      <c r="V72" s="39">
        <f t="shared" si="17"/>
        <v>1</v>
      </c>
      <c r="W72" s="39" t="e">
        <f>(VLOOKUP(B72,コード表!$A$2:$B$32,2,FALSE)*100+DAY(K72))</f>
        <v>#N/A</v>
      </c>
      <c r="X72" s="42" t="str">
        <f t="shared" si="15"/>
        <v/>
      </c>
      <c r="Y72" s="18" t="e">
        <f>(IF(Q72=9,0,100)+VLOOKUP(B72,コード表!$A$2:$B$32,2,FALSE))</f>
        <v>#N/A</v>
      </c>
      <c r="Z72" s="18" t="e">
        <f>(IF(Q72=9,900,0)+VLOOKUP(B72,コード表!$A$2:$B$32,2,FALSE))</f>
        <v>#N/A</v>
      </c>
      <c r="AA72" s="18" t="e">
        <f>(IF(Q72=9,90000,0)+(VLOOKUP(B72,コード表!$A$2:$B$32,2,FALSE))*100+DAY(M72))</f>
        <v>#N/A</v>
      </c>
      <c r="AB72" s="18">
        <f>COUNTIF(Z$1:Z72,Z72)</f>
        <v>71</v>
      </c>
      <c r="AC72" s="18">
        <f>COUNTIF(Y$1:Y72,Y72)</f>
        <v>71</v>
      </c>
      <c r="AD72" s="18" t="e">
        <f t="shared" si="16"/>
        <v>#N/A</v>
      </c>
      <c r="AE72" s="18">
        <f>COUNTIF(AD$1:AD72,AD72)</f>
        <v>71</v>
      </c>
    </row>
    <row r="73" spans="1:31" ht="27">
      <c r="A73" s="90">
        <v>72</v>
      </c>
      <c r="B73" s="89"/>
      <c r="C73" s="94"/>
      <c r="D73" s="89"/>
      <c r="E73" s="89"/>
      <c r="F73" s="90"/>
      <c r="G73" s="91"/>
      <c r="H73" s="89"/>
      <c r="I73" s="89"/>
      <c r="J73" s="93"/>
      <c r="K73" s="91"/>
      <c r="L73" s="298"/>
      <c r="M73" s="91"/>
      <c r="N73" s="89"/>
      <c r="O73" s="89"/>
      <c r="P73" s="89"/>
      <c r="Q73" s="90"/>
      <c r="S73" s="7" t="str">
        <f t="shared" si="12"/>
        <v/>
      </c>
      <c r="T73" s="10" t="str">
        <f t="shared" si="13"/>
        <v xml:space="preserve">
</v>
      </c>
      <c r="U73" s="233">
        <f t="shared" si="14"/>
        <v>7.2999999999999995E-2</v>
      </c>
      <c r="V73" s="39">
        <f t="shared" si="17"/>
        <v>1</v>
      </c>
      <c r="W73" s="39" t="e">
        <f>(VLOOKUP(B73,コード表!$A$2:$B$32,2,FALSE)*100+DAY(K73))</f>
        <v>#N/A</v>
      </c>
      <c r="X73" s="42" t="str">
        <f t="shared" si="15"/>
        <v/>
      </c>
      <c r="Y73" s="18" t="e">
        <f>(IF(Q73=9,0,100)+VLOOKUP(B73,コード表!$A$2:$B$32,2,FALSE))</f>
        <v>#N/A</v>
      </c>
      <c r="Z73" s="18" t="e">
        <f>(IF(Q73=9,900,0)+VLOOKUP(B73,コード表!$A$2:$B$32,2,FALSE))</f>
        <v>#N/A</v>
      </c>
      <c r="AA73" s="18" t="e">
        <f>(IF(Q73=9,90000,0)+(VLOOKUP(B73,コード表!$A$2:$B$32,2,FALSE))*100+DAY(M73))</f>
        <v>#N/A</v>
      </c>
      <c r="AB73" s="18">
        <f>COUNTIF(Z$1:Z73,Z73)</f>
        <v>72</v>
      </c>
      <c r="AC73" s="18">
        <f>COUNTIF(Y$1:Y73,Y73)</f>
        <v>72</v>
      </c>
      <c r="AD73" s="18" t="e">
        <f t="shared" si="16"/>
        <v>#N/A</v>
      </c>
      <c r="AE73" s="18">
        <f>COUNTIF(AD$1:AD73,AD73)</f>
        <v>72</v>
      </c>
    </row>
    <row r="74" spans="1:31" ht="27">
      <c r="A74" s="90">
        <v>73</v>
      </c>
      <c r="B74" s="89"/>
      <c r="C74" s="94"/>
      <c r="D74" s="89"/>
      <c r="E74" s="89"/>
      <c r="F74" s="90"/>
      <c r="G74" s="91"/>
      <c r="H74" s="89"/>
      <c r="I74" s="89"/>
      <c r="J74" s="93"/>
      <c r="K74" s="91"/>
      <c r="L74" s="298"/>
      <c r="M74" s="91"/>
      <c r="N74" s="89"/>
      <c r="O74" s="89"/>
      <c r="P74" s="89"/>
      <c r="Q74" s="90"/>
      <c r="S74" s="7" t="str">
        <f t="shared" si="12"/>
        <v/>
      </c>
      <c r="T74" s="10" t="str">
        <f t="shared" si="13"/>
        <v xml:space="preserve">
</v>
      </c>
      <c r="U74" s="233">
        <f t="shared" si="14"/>
        <v>7.3999999999999996E-2</v>
      </c>
      <c r="V74" s="39">
        <f t="shared" si="17"/>
        <v>1</v>
      </c>
      <c r="W74" s="39" t="e">
        <f>(VLOOKUP(B74,コード表!$A$2:$B$32,2,FALSE)*100+DAY(K74))</f>
        <v>#N/A</v>
      </c>
      <c r="X74" s="42" t="str">
        <f t="shared" si="15"/>
        <v/>
      </c>
      <c r="Y74" s="18" t="e">
        <f>(IF(Q74=9,0,100)+VLOOKUP(B74,コード表!$A$2:$B$32,2,FALSE))</f>
        <v>#N/A</v>
      </c>
      <c r="Z74" s="18" t="e">
        <f>(IF(Q74=9,900,0)+VLOOKUP(B74,コード表!$A$2:$B$32,2,FALSE))</f>
        <v>#N/A</v>
      </c>
      <c r="AA74" s="18" t="e">
        <f>(IF(Q74=9,90000,0)+(VLOOKUP(B74,コード表!$A$2:$B$32,2,FALSE))*100+DAY(M74))</f>
        <v>#N/A</v>
      </c>
      <c r="AB74" s="18">
        <f>COUNTIF(Z$1:Z74,Z74)</f>
        <v>73</v>
      </c>
      <c r="AC74" s="18">
        <f>COUNTIF(Y$1:Y74,Y74)</f>
        <v>73</v>
      </c>
      <c r="AD74" s="18" t="e">
        <f t="shared" si="16"/>
        <v>#N/A</v>
      </c>
      <c r="AE74" s="18">
        <f>COUNTIF(AD$1:AD74,AD74)</f>
        <v>73</v>
      </c>
    </row>
    <row r="75" spans="1:31" ht="27">
      <c r="A75" s="90">
        <v>74</v>
      </c>
      <c r="B75" s="89"/>
      <c r="C75" s="94"/>
      <c r="D75" s="89"/>
      <c r="E75" s="89"/>
      <c r="F75" s="90"/>
      <c r="G75" s="91"/>
      <c r="H75" s="89"/>
      <c r="I75" s="89"/>
      <c r="J75" s="93"/>
      <c r="K75" s="91"/>
      <c r="L75" s="298"/>
      <c r="M75" s="91"/>
      <c r="N75" s="89"/>
      <c r="O75" s="89"/>
      <c r="P75" s="89"/>
      <c r="Q75" s="90"/>
      <c r="S75" s="7" t="str">
        <f t="shared" si="12"/>
        <v/>
      </c>
      <c r="T75" s="10" t="str">
        <f t="shared" si="13"/>
        <v xml:space="preserve">
</v>
      </c>
      <c r="U75" s="233">
        <f t="shared" si="14"/>
        <v>7.4999999999999997E-2</v>
      </c>
      <c r="V75" s="39">
        <f t="shared" si="17"/>
        <v>1</v>
      </c>
      <c r="W75" s="39" t="e">
        <f>(VLOOKUP(B75,コード表!$A$2:$B$32,2,FALSE)*100+DAY(K75))</f>
        <v>#N/A</v>
      </c>
      <c r="X75" s="42" t="str">
        <f t="shared" si="15"/>
        <v/>
      </c>
      <c r="Y75" s="18" t="e">
        <f>(IF(Q75=9,0,100)+VLOOKUP(B75,コード表!$A$2:$B$32,2,FALSE))</f>
        <v>#N/A</v>
      </c>
      <c r="Z75" s="18" t="e">
        <f>(IF(Q75=9,900,0)+VLOOKUP(B75,コード表!$A$2:$B$32,2,FALSE))</f>
        <v>#N/A</v>
      </c>
      <c r="AA75" s="18" t="e">
        <f>(IF(Q75=9,90000,0)+(VLOOKUP(B75,コード表!$A$2:$B$32,2,FALSE))*100+DAY(M75))</f>
        <v>#N/A</v>
      </c>
      <c r="AB75" s="18">
        <f>COUNTIF(Z$1:Z75,Z75)</f>
        <v>74</v>
      </c>
      <c r="AC75" s="18">
        <f>COUNTIF(Y$1:Y75,Y75)</f>
        <v>74</v>
      </c>
      <c r="AD75" s="18" t="e">
        <f t="shared" si="16"/>
        <v>#N/A</v>
      </c>
      <c r="AE75" s="18">
        <f>COUNTIF(AD$1:AD75,AD75)</f>
        <v>74</v>
      </c>
    </row>
    <row r="76" spans="1:31" ht="27">
      <c r="A76" s="90">
        <v>75</v>
      </c>
      <c r="B76" s="89"/>
      <c r="C76" s="94"/>
      <c r="D76" s="89"/>
      <c r="E76" s="89"/>
      <c r="F76" s="90"/>
      <c r="G76" s="91"/>
      <c r="H76" s="89"/>
      <c r="I76" s="89"/>
      <c r="J76" s="93"/>
      <c r="K76" s="91"/>
      <c r="L76" s="298"/>
      <c r="M76" s="91"/>
      <c r="N76" s="89"/>
      <c r="O76" s="89"/>
      <c r="P76" s="89"/>
      <c r="Q76" s="90"/>
      <c r="S76" s="7" t="str">
        <f t="shared" si="12"/>
        <v/>
      </c>
      <c r="T76" s="10" t="str">
        <f t="shared" si="13"/>
        <v xml:space="preserve">
</v>
      </c>
      <c r="U76" s="233">
        <f t="shared" si="14"/>
        <v>7.5999999999999998E-2</v>
      </c>
      <c r="V76" s="39">
        <f t="shared" si="17"/>
        <v>1</v>
      </c>
      <c r="W76" s="39" t="e">
        <f>(VLOOKUP(B76,コード表!$A$2:$B$32,2,FALSE)*100+DAY(K76))</f>
        <v>#N/A</v>
      </c>
      <c r="X76" s="42" t="str">
        <f t="shared" si="15"/>
        <v/>
      </c>
      <c r="Y76" s="18" t="e">
        <f>(IF(Q76=9,0,100)+VLOOKUP(B76,コード表!$A$2:$B$32,2,FALSE))</f>
        <v>#N/A</v>
      </c>
      <c r="Z76" s="18" t="e">
        <f>(IF(Q76=9,900,0)+VLOOKUP(B76,コード表!$A$2:$B$32,2,FALSE))</f>
        <v>#N/A</v>
      </c>
      <c r="AA76" s="18" t="e">
        <f>(IF(Q76=9,90000,0)+(VLOOKUP(B76,コード表!$A$2:$B$32,2,FALSE))*100+DAY(M76))</f>
        <v>#N/A</v>
      </c>
      <c r="AB76" s="18">
        <f>COUNTIF(Z$1:Z76,Z76)</f>
        <v>75</v>
      </c>
      <c r="AC76" s="18">
        <f>COUNTIF(Y$1:Y76,Y76)</f>
        <v>75</v>
      </c>
      <c r="AD76" s="18" t="e">
        <f t="shared" si="16"/>
        <v>#N/A</v>
      </c>
      <c r="AE76" s="18">
        <f>COUNTIF(AD$1:AD76,AD76)</f>
        <v>75</v>
      </c>
    </row>
    <row r="77" spans="1:31" ht="27">
      <c r="A77" s="90">
        <v>76</v>
      </c>
      <c r="B77" s="89"/>
      <c r="C77" s="94"/>
      <c r="D77" s="89"/>
      <c r="E77" s="89"/>
      <c r="F77" s="90"/>
      <c r="G77" s="91"/>
      <c r="H77" s="89"/>
      <c r="I77" s="89"/>
      <c r="J77" s="93"/>
      <c r="K77" s="91"/>
      <c r="L77" s="298"/>
      <c r="M77" s="91"/>
      <c r="N77" s="89"/>
      <c r="O77" s="89"/>
      <c r="P77" s="89"/>
      <c r="Q77" s="90"/>
      <c r="S77" s="7" t="str">
        <f t="shared" si="12"/>
        <v/>
      </c>
      <c r="T77" s="10" t="str">
        <f t="shared" si="13"/>
        <v xml:space="preserve">
</v>
      </c>
      <c r="U77" s="233">
        <f t="shared" si="14"/>
        <v>7.6999999999999999E-2</v>
      </c>
      <c r="V77" s="39">
        <f t="shared" si="17"/>
        <v>1</v>
      </c>
      <c r="W77" s="39" t="e">
        <f>(VLOOKUP(B77,コード表!$A$2:$B$32,2,FALSE)*100+DAY(K77))</f>
        <v>#N/A</v>
      </c>
      <c r="X77" s="42" t="str">
        <f t="shared" si="15"/>
        <v/>
      </c>
      <c r="Y77" s="18" t="e">
        <f>(IF(Q77=9,0,100)+VLOOKUP(B77,コード表!$A$2:$B$32,2,FALSE))</f>
        <v>#N/A</v>
      </c>
      <c r="Z77" s="18" t="e">
        <f>(IF(Q77=9,900,0)+VLOOKUP(B77,コード表!$A$2:$B$32,2,FALSE))</f>
        <v>#N/A</v>
      </c>
      <c r="AA77" s="18" t="e">
        <f>(IF(Q77=9,90000,0)+(VLOOKUP(B77,コード表!$A$2:$B$32,2,FALSE))*100+DAY(M77))</f>
        <v>#N/A</v>
      </c>
      <c r="AB77" s="18">
        <f>COUNTIF(Z$1:Z77,Z77)</f>
        <v>76</v>
      </c>
      <c r="AC77" s="18">
        <f>COUNTIF(Y$1:Y77,Y77)</f>
        <v>76</v>
      </c>
      <c r="AD77" s="18" t="e">
        <f t="shared" si="16"/>
        <v>#N/A</v>
      </c>
      <c r="AE77" s="18">
        <f>COUNTIF(AD$1:AD77,AD77)</f>
        <v>76</v>
      </c>
    </row>
    <row r="78" spans="1:31" ht="27">
      <c r="A78" s="90">
        <v>77</v>
      </c>
      <c r="B78" s="89"/>
      <c r="C78" s="94"/>
      <c r="D78" s="89"/>
      <c r="E78" s="89"/>
      <c r="F78" s="90"/>
      <c r="G78" s="91"/>
      <c r="H78" s="89"/>
      <c r="I78" s="89"/>
      <c r="J78" s="93"/>
      <c r="K78" s="91"/>
      <c r="L78" s="298"/>
      <c r="M78" s="91"/>
      <c r="N78" s="89"/>
      <c r="O78" s="89"/>
      <c r="P78" s="89"/>
      <c r="Q78" s="90"/>
      <c r="S78" s="7" t="str">
        <f t="shared" si="12"/>
        <v/>
      </c>
      <c r="T78" s="10" t="str">
        <f t="shared" si="13"/>
        <v xml:space="preserve">
</v>
      </c>
      <c r="U78" s="233">
        <f t="shared" si="14"/>
        <v>7.8E-2</v>
      </c>
      <c r="V78" s="39">
        <f t="shared" si="17"/>
        <v>1</v>
      </c>
      <c r="W78" s="39" t="e">
        <f>(VLOOKUP(B78,コード表!$A$2:$B$32,2,FALSE)*100+DAY(K78))</f>
        <v>#N/A</v>
      </c>
      <c r="X78" s="42" t="str">
        <f t="shared" si="15"/>
        <v/>
      </c>
      <c r="Y78" s="18" t="e">
        <f>(IF(Q78=9,0,100)+VLOOKUP(B78,コード表!$A$2:$B$32,2,FALSE))</f>
        <v>#N/A</v>
      </c>
      <c r="Z78" s="18" t="e">
        <f>(IF(Q78=9,900,0)+VLOOKUP(B78,コード表!$A$2:$B$32,2,FALSE))</f>
        <v>#N/A</v>
      </c>
      <c r="AA78" s="18" t="e">
        <f>(IF(Q78=9,90000,0)+(VLOOKUP(B78,コード表!$A$2:$B$32,2,FALSE))*100+DAY(M78))</f>
        <v>#N/A</v>
      </c>
      <c r="AB78" s="18">
        <f>COUNTIF(Z$1:Z78,Z78)</f>
        <v>77</v>
      </c>
      <c r="AC78" s="18">
        <f>COUNTIF(Y$1:Y78,Y78)</f>
        <v>77</v>
      </c>
      <c r="AD78" s="18" t="e">
        <f t="shared" si="16"/>
        <v>#N/A</v>
      </c>
      <c r="AE78" s="18">
        <f>COUNTIF(AD$1:AD78,AD78)</f>
        <v>77</v>
      </c>
    </row>
    <row r="79" spans="1:31" ht="27">
      <c r="A79" s="90">
        <v>78</v>
      </c>
      <c r="B79" s="89"/>
      <c r="C79" s="94"/>
      <c r="D79" s="89"/>
      <c r="E79" s="89"/>
      <c r="F79" s="90"/>
      <c r="G79" s="91"/>
      <c r="H79" s="89"/>
      <c r="I79" s="89"/>
      <c r="J79" s="93"/>
      <c r="K79" s="91"/>
      <c r="L79" s="298"/>
      <c r="M79" s="91"/>
      <c r="N79" s="89"/>
      <c r="O79" s="89"/>
      <c r="P79" s="89"/>
      <c r="Q79" s="90"/>
      <c r="S79" s="7" t="str">
        <f t="shared" si="12"/>
        <v/>
      </c>
      <c r="T79" s="10" t="str">
        <f t="shared" si="13"/>
        <v xml:space="preserve">
</v>
      </c>
      <c r="U79" s="233">
        <f t="shared" si="14"/>
        <v>7.9000000000000001E-2</v>
      </c>
      <c r="V79" s="39">
        <f t="shared" si="17"/>
        <v>1</v>
      </c>
      <c r="W79" s="39" t="e">
        <f>(VLOOKUP(B79,コード表!$A$2:$B$32,2,FALSE)*100+DAY(K79))</f>
        <v>#N/A</v>
      </c>
      <c r="X79" s="42" t="str">
        <f t="shared" si="15"/>
        <v/>
      </c>
      <c r="Y79" s="18" t="e">
        <f>(IF(Q79=9,0,100)+VLOOKUP(B79,コード表!$A$2:$B$32,2,FALSE))</f>
        <v>#N/A</v>
      </c>
      <c r="Z79" s="18" t="e">
        <f>(IF(Q79=9,900,0)+VLOOKUP(B79,コード表!$A$2:$B$32,2,FALSE))</f>
        <v>#N/A</v>
      </c>
      <c r="AA79" s="18" t="e">
        <f>(IF(Q79=9,90000,0)+(VLOOKUP(B79,コード表!$A$2:$B$32,2,FALSE))*100+DAY(M79))</f>
        <v>#N/A</v>
      </c>
      <c r="AB79" s="18">
        <f>COUNTIF(Z$1:Z79,Z79)</f>
        <v>78</v>
      </c>
      <c r="AC79" s="18">
        <f>COUNTIF(Y$1:Y79,Y79)</f>
        <v>78</v>
      </c>
      <c r="AD79" s="18" t="e">
        <f t="shared" si="16"/>
        <v>#N/A</v>
      </c>
      <c r="AE79" s="18">
        <f>COUNTIF(AD$1:AD79,AD79)</f>
        <v>78</v>
      </c>
    </row>
    <row r="80" spans="1:31" ht="27">
      <c r="A80" s="90">
        <v>79</v>
      </c>
      <c r="B80" s="89"/>
      <c r="C80" s="94"/>
      <c r="D80" s="89"/>
      <c r="E80" s="89"/>
      <c r="F80" s="90"/>
      <c r="G80" s="91"/>
      <c r="H80" s="89"/>
      <c r="I80" s="89"/>
      <c r="J80" s="93"/>
      <c r="K80" s="91"/>
      <c r="L80" s="298"/>
      <c r="M80" s="91"/>
      <c r="N80" s="89"/>
      <c r="O80" s="89"/>
      <c r="P80" s="89"/>
      <c r="Q80" s="90"/>
      <c r="S80" s="7" t="str">
        <f t="shared" si="12"/>
        <v/>
      </c>
      <c r="T80" s="10" t="str">
        <f t="shared" si="13"/>
        <v xml:space="preserve">
</v>
      </c>
      <c r="U80" s="233">
        <f t="shared" si="14"/>
        <v>0.08</v>
      </c>
      <c r="V80" s="39">
        <f t="shared" si="17"/>
        <v>1</v>
      </c>
      <c r="W80" s="39" t="e">
        <f>(VLOOKUP(B80,コード表!$A$2:$B$32,2,FALSE)*100+DAY(K80))</f>
        <v>#N/A</v>
      </c>
      <c r="X80" s="42" t="str">
        <f t="shared" si="15"/>
        <v/>
      </c>
      <c r="Y80" s="18" t="e">
        <f>(IF(Q80=9,0,100)+VLOOKUP(B80,コード表!$A$2:$B$32,2,FALSE))</f>
        <v>#N/A</v>
      </c>
      <c r="Z80" s="18" t="e">
        <f>(IF(Q80=9,900,0)+VLOOKUP(B80,コード表!$A$2:$B$32,2,FALSE))</f>
        <v>#N/A</v>
      </c>
      <c r="AA80" s="18" t="e">
        <f>(IF(Q80=9,90000,0)+(VLOOKUP(B80,コード表!$A$2:$B$32,2,FALSE))*100+DAY(M80))</f>
        <v>#N/A</v>
      </c>
      <c r="AB80" s="18">
        <f>COUNTIF(Z$1:Z80,Z80)</f>
        <v>79</v>
      </c>
      <c r="AC80" s="18">
        <f>COUNTIF(Y$1:Y80,Y80)</f>
        <v>79</v>
      </c>
      <c r="AD80" s="18" t="e">
        <f t="shared" si="16"/>
        <v>#N/A</v>
      </c>
      <c r="AE80" s="18">
        <f>COUNTIF(AD$1:AD80,AD80)</f>
        <v>79</v>
      </c>
    </row>
    <row r="81" spans="1:31" ht="27">
      <c r="A81" s="90">
        <v>80</v>
      </c>
      <c r="B81" s="89"/>
      <c r="C81" s="94"/>
      <c r="D81" s="89"/>
      <c r="E81" s="89"/>
      <c r="F81" s="90"/>
      <c r="G81" s="91"/>
      <c r="H81" s="89"/>
      <c r="I81" s="89"/>
      <c r="J81" s="93"/>
      <c r="K81" s="91"/>
      <c r="L81" s="298"/>
      <c r="M81" s="91"/>
      <c r="N81" s="89"/>
      <c r="O81" s="89"/>
      <c r="P81" s="89"/>
      <c r="Q81" s="90"/>
      <c r="S81" s="7" t="str">
        <f t="shared" si="12"/>
        <v/>
      </c>
      <c r="T81" s="10" t="str">
        <f t="shared" si="13"/>
        <v xml:space="preserve">
</v>
      </c>
      <c r="U81" s="233">
        <f t="shared" si="14"/>
        <v>8.1000000000000003E-2</v>
      </c>
      <c r="V81" s="39">
        <f t="shared" si="17"/>
        <v>1</v>
      </c>
      <c r="W81" s="39" t="e">
        <f>(VLOOKUP(B81,コード表!$A$2:$B$32,2,FALSE)*100+DAY(K81))</f>
        <v>#N/A</v>
      </c>
      <c r="X81" s="42" t="str">
        <f t="shared" si="15"/>
        <v/>
      </c>
      <c r="Y81" s="18" t="e">
        <f>(IF(Q81=9,0,100)+VLOOKUP(B81,コード表!$A$2:$B$32,2,FALSE))</f>
        <v>#N/A</v>
      </c>
      <c r="Z81" s="18" t="e">
        <f>(IF(Q81=9,900,0)+VLOOKUP(B81,コード表!$A$2:$B$32,2,FALSE))</f>
        <v>#N/A</v>
      </c>
      <c r="AA81" s="18" t="e">
        <f>(IF(Q81=9,90000,0)+(VLOOKUP(B81,コード表!$A$2:$B$32,2,FALSE))*100+DAY(M81))</f>
        <v>#N/A</v>
      </c>
      <c r="AB81" s="18">
        <f>COUNTIF(Z$1:Z81,Z81)</f>
        <v>80</v>
      </c>
      <c r="AC81" s="18">
        <f>COUNTIF(Y$1:Y81,Y81)</f>
        <v>80</v>
      </c>
      <c r="AD81" s="18" t="e">
        <f t="shared" si="16"/>
        <v>#N/A</v>
      </c>
      <c r="AE81" s="18">
        <f>COUNTIF(AD$1:AD81,AD81)</f>
        <v>80</v>
      </c>
    </row>
    <row r="82" spans="1:31" ht="27">
      <c r="A82" s="90">
        <v>81</v>
      </c>
      <c r="B82" s="89"/>
      <c r="C82" s="94"/>
      <c r="D82" s="89"/>
      <c r="E82" s="89"/>
      <c r="F82" s="90"/>
      <c r="G82" s="91"/>
      <c r="H82" s="89"/>
      <c r="I82" s="89"/>
      <c r="J82" s="93"/>
      <c r="K82" s="91"/>
      <c r="L82" s="298"/>
      <c r="M82" s="91"/>
      <c r="N82" s="89"/>
      <c r="O82" s="89"/>
      <c r="P82" s="89"/>
      <c r="Q82" s="90"/>
      <c r="S82" s="7" t="str">
        <f t="shared" si="12"/>
        <v/>
      </c>
      <c r="T82" s="10" t="str">
        <f t="shared" si="13"/>
        <v xml:space="preserve">
</v>
      </c>
      <c r="U82" s="233">
        <f t="shared" si="14"/>
        <v>8.2000000000000003E-2</v>
      </c>
      <c r="V82" s="39">
        <f t="shared" si="17"/>
        <v>1</v>
      </c>
      <c r="W82" s="39" t="e">
        <f>(VLOOKUP(B82,コード表!$A$2:$B$32,2,FALSE)*100+DAY(K82))</f>
        <v>#N/A</v>
      </c>
      <c r="X82" s="42" t="str">
        <f t="shared" si="15"/>
        <v/>
      </c>
      <c r="Y82" s="18" t="e">
        <f>(IF(Q82=9,0,100)+VLOOKUP(B82,コード表!$A$2:$B$32,2,FALSE))</f>
        <v>#N/A</v>
      </c>
      <c r="Z82" s="18" t="e">
        <f>(IF(Q82=9,900,0)+VLOOKUP(B82,コード表!$A$2:$B$32,2,FALSE))</f>
        <v>#N/A</v>
      </c>
      <c r="AA82" s="18" t="e">
        <f>(IF(Q82=9,90000,0)+(VLOOKUP(B82,コード表!$A$2:$B$32,2,FALSE))*100+DAY(M82))</f>
        <v>#N/A</v>
      </c>
      <c r="AB82" s="18">
        <f>COUNTIF(Z$1:Z82,Z82)</f>
        <v>81</v>
      </c>
      <c r="AC82" s="18">
        <f>COUNTIF(Y$1:Y82,Y82)</f>
        <v>81</v>
      </c>
      <c r="AD82" s="18" t="e">
        <f t="shared" si="16"/>
        <v>#N/A</v>
      </c>
      <c r="AE82" s="18">
        <f>COUNTIF(AD$1:AD82,AD82)</f>
        <v>81</v>
      </c>
    </row>
    <row r="83" spans="1:31" ht="27">
      <c r="A83" s="90">
        <v>82</v>
      </c>
      <c r="B83" s="89"/>
      <c r="C83" s="94"/>
      <c r="D83" s="89"/>
      <c r="E83" s="89"/>
      <c r="F83" s="90"/>
      <c r="G83" s="91"/>
      <c r="H83" s="89"/>
      <c r="I83" s="89"/>
      <c r="J83" s="93"/>
      <c r="K83" s="91"/>
      <c r="L83" s="298"/>
      <c r="M83" s="91"/>
      <c r="N83" s="89"/>
      <c r="O83" s="89"/>
      <c r="P83" s="89"/>
      <c r="Q83" s="90"/>
      <c r="S83" s="7" t="str">
        <f t="shared" si="12"/>
        <v/>
      </c>
      <c r="T83" s="10" t="str">
        <f t="shared" si="13"/>
        <v xml:space="preserve">
</v>
      </c>
      <c r="U83" s="233">
        <f t="shared" si="14"/>
        <v>8.3000000000000004E-2</v>
      </c>
      <c r="V83" s="39">
        <f t="shared" si="17"/>
        <v>1</v>
      </c>
      <c r="W83" s="39" t="e">
        <f>(VLOOKUP(B83,コード表!$A$2:$B$32,2,FALSE)*100+DAY(K83))</f>
        <v>#N/A</v>
      </c>
      <c r="X83" s="42" t="str">
        <f t="shared" si="15"/>
        <v/>
      </c>
      <c r="Y83" s="18" t="e">
        <f>(IF(Q83=9,0,100)+VLOOKUP(B83,コード表!$A$2:$B$32,2,FALSE))</f>
        <v>#N/A</v>
      </c>
      <c r="Z83" s="18" t="e">
        <f>(IF(Q83=9,900,0)+VLOOKUP(B83,コード表!$A$2:$B$32,2,FALSE))</f>
        <v>#N/A</v>
      </c>
      <c r="AA83" s="18" t="e">
        <f>(IF(Q83=9,90000,0)+(VLOOKUP(B83,コード表!$A$2:$B$32,2,FALSE))*100+DAY(M83))</f>
        <v>#N/A</v>
      </c>
      <c r="AB83" s="18">
        <f>COUNTIF(Z$1:Z83,Z83)</f>
        <v>82</v>
      </c>
      <c r="AC83" s="18">
        <f>COUNTIF(Y$1:Y83,Y83)</f>
        <v>82</v>
      </c>
      <c r="AD83" s="18" t="e">
        <f t="shared" si="16"/>
        <v>#N/A</v>
      </c>
      <c r="AE83" s="18">
        <f>COUNTIF(AD$1:AD83,AD83)</f>
        <v>82</v>
      </c>
    </row>
    <row r="84" spans="1:31" ht="27">
      <c r="A84" s="90">
        <v>83</v>
      </c>
      <c r="B84" s="89"/>
      <c r="C84" s="94"/>
      <c r="D84" s="89"/>
      <c r="E84" s="89"/>
      <c r="F84" s="90"/>
      <c r="G84" s="91"/>
      <c r="H84" s="89"/>
      <c r="I84" s="89"/>
      <c r="J84" s="93"/>
      <c r="K84" s="91"/>
      <c r="L84" s="298"/>
      <c r="M84" s="91"/>
      <c r="N84" s="89"/>
      <c r="O84" s="89"/>
      <c r="P84" s="89"/>
      <c r="Q84" s="90"/>
      <c r="S84" s="7" t="str">
        <f t="shared" si="12"/>
        <v/>
      </c>
      <c r="T84" s="10" t="str">
        <f t="shared" si="13"/>
        <v xml:space="preserve">
</v>
      </c>
      <c r="U84" s="233">
        <f t="shared" si="14"/>
        <v>8.4000000000000005E-2</v>
      </c>
      <c r="V84" s="39">
        <f t="shared" si="17"/>
        <v>1</v>
      </c>
      <c r="W84" s="39" t="e">
        <f>(VLOOKUP(B84,コード表!$A$2:$B$32,2,FALSE)*100+DAY(K84))</f>
        <v>#N/A</v>
      </c>
      <c r="X84" s="42" t="str">
        <f t="shared" si="15"/>
        <v/>
      </c>
      <c r="Y84" s="18" t="e">
        <f>(IF(Q84=9,0,100)+VLOOKUP(B84,コード表!$A$2:$B$32,2,FALSE))</f>
        <v>#N/A</v>
      </c>
      <c r="Z84" s="18" t="e">
        <f>(IF(Q84=9,900,0)+VLOOKUP(B84,コード表!$A$2:$B$32,2,FALSE))</f>
        <v>#N/A</v>
      </c>
      <c r="AA84" s="18" t="e">
        <f>(IF(Q84=9,90000,0)+(VLOOKUP(B84,コード表!$A$2:$B$32,2,FALSE))*100+DAY(M84))</f>
        <v>#N/A</v>
      </c>
      <c r="AB84" s="18">
        <f>COUNTIF(Z$1:Z84,Z84)</f>
        <v>83</v>
      </c>
      <c r="AC84" s="18">
        <f>COUNTIF(Y$1:Y84,Y84)</f>
        <v>83</v>
      </c>
      <c r="AD84" s="18" t="e">
        <f t="shared" si="16"/>
        <v>#N/A</v>
      </c>
      <c r="AE84" s="18">
        <f>COUNTIF(AD$1:AD84,AD84)</f>
        <v>83</v>
      </c>
    </row>
    <row r="85" spans="1:31" ht="27">
      <c r="A85" s="90">
        <v>84</v>
      </c>
      <c r="B85" s="89"/>
      <c r="C85" s="94"/>
      <c r="D85" s="89"/>
      <c r="E85" s="89"/>
      <c r="F85" s="90"/>
      <c r="G85" s="91"/>
      <c r="H85" s="89"/>
      <c r="I85" s="89"/>
      <c r="J85" s="93"/>
      <c r="K85" s="91"/>
      <c r="L85" s="298"/>
      <c r="M85" s="91"/>
      <c r="N85" s="89"/>
      <c r="O85" s="89"/>
      <c r="P85" s="89"/>
      <c r="Q85" s="90"/>
      <c r="S85" s="7" t="str">
        <f t="shared" si="12"/>
        <v/>
      </c>
      <c r="T85" s="10" t="str">
        <f t="shared" si="13"/>
        <v xml:space="preserve">
</v>
      </c>
      <c r="U85" s="233">
        <f t="shared" si="14"/>
        <v>8.5000000000000006E-2</v>
      </c>
      <c r="V85" s="39">
        <f t="shared" si="17"/>
        <v>1</v>
      </c>
      <c r="W85" s="39" t="e">
        <f>(VLOOKUP(B85,コード表!$A$2:$B$32,2,FALSE)*100+DAY(K85))</f>
        <v>#N/A</v>
      </c>
      <c r="X85" s="42" t="str">
        <f t="shared" si="15"/>
        <v/>
      </c>
      <c r="Y85" s="18" t="e">
        <f>(IF(Q85=9,0,100)+VLOOKUP(B85,コード表!$A$2:$B$32,2,FALSE))</f>
        <v>#N/A</v>
      </c>
      <c r="Z85" s="18" t="e">
        <f>(IF(Q85=9,900,0)+VLOOKUP(B85,コード表!$A$2:$B$32,2,FALSE))</f>
        <v>#N/A</v>
      </c>
      <c r="AA85" s="18" t="e">
        <f>(IF(Q85=9,90000,0)+(VLOOKUP(B85,コード表!$A$2:$B$32,2,FALSE))*100+DAY(M85))</f>
        <v>#N/A</v>
      </c>
      <c r="AB85" s="18">
        <f>COUNTIF(Z$1:Z85,Z85)</f>
        <v>84</v>
      </c>
      <c r="AC85" s="18">
        <f>COUNTIF(Y$1:Y85,Y85)</f>
        <v>84</v>
      </c>
      <c r="AD85" s="18" t="e">
        <f t="shared" si="16"/>
        <v>#N/A</v>
      </c>
      <c r="AE85" s="18">
        <f>COUNTIF(AD$1:AD85,AD85)</f>
        <v>84</v>
      </c>
    </row>
    <row r="86" spans="1:31" ht="27">
      <c r="A86" s="90">
        <v>85</v>
      </c>
      <c r="B86" s="89"/>
      <c r="C86" s="94"/>
      <c r="D86" s="89"/>
      <c r="E86" s="89"/>
      <c r="F86" s="90"/>
      <c r="G86" s="91"/>
      <c r="H86" s="89"/>
      <c r="I86" s="89"/>
      <c r="J86" s="93"/>
      <c r="K86" s="91"/>
      <c r="L86" s="298"/>
      <c r="M86" s="91"/>
      <c r="N86" s="89"/>
      <c r="O86" s="89"/>
      <c r="P86" s="89"/>
      <c r="Q86" s="90"/>
      <c r="S86" s="7" t="str">
        <f t="shared" si="12"/>
        <v/>
      </c>
      <c r="T86" s="10" t="str">
        <f t="shared" si="13"/>
        <v xml:space="preserve">
</v>
      </c>
      <c r="U86" s="233">
        <f t="shared" si="14"/>
        <v>8.5999999999999993E-2</v>
      </c>
      <c r="V86" s="39">
        <f t="shared" si="17"/>
        <v>1</v>
      </c>
      <c r="W86" s="39" t="e">
        <f>(VLOOKUP(B86,コード表!$A$2:$B$32,2,FALSE)*100+DAY(K86))</f>
        <v>#N/A</v>
      </c>
      <c r="X86" s="42" t="str">
        <f t="shared" si="15"/>
        <v/>
      </c>
      <c r="Y86" s="18" t="e">
        <f>(IF(Q86=9,0,100)+VLOOKUP(B86,コード表!$A$2:$B$32,2,FALSE))</f>
        <v>#N/A</v>
      </c>
      <c r="Z86" s="18" t="e">
        <f>(IF(Q86=9,900,0)+VLOOKUP(B86,コード表!$A$2:$B$32,2,FALSE))</f>
        <v>#N/A</v>
      </c>
      <c r="AA86" s="18" t="e">
        <f>(IF(Q86=9,90000,0)+(VLOOKUP(B86,コード表!$A$2:$B$32,2,FALSE))*100+DAY(M86))</f>
        <v>#N/A</v>
      </c>
      <c r="AB86" s="18">
        <f>COUNTIF(Z$1:Z86,Z86)</f>
        <v>85</v>
      </c>
      <c r="AC86" s="18">
        <f>COUNTIF(Y$1:Y86,Y86)</f>
        <v>85</v>
      </c>
      <c r="AD86" s="18" t="e">
        <f t="shared" si="16"/>
        <v>#N/A</v>
      </c>
      <c r="AE86" s="18">
        <f>COUNTIF(AD$1:AD86,AD86)</f>
        <v>85</v>
      </c>
    </row>
    <row r="87" spans="1:31" ht="27">
      <c r="A87" s="90">
        <v>86</v>
      </c>
      <c r="B87" s="89"/>
      <c r="C87" s="94"/>
      <c r="D87" s="89"/>
      <c r="E87" s="89"/>
      <c r="F87" s="90"/>
      <c r="G87" s="91"/>
      <c r="H87" s="89"/>
      <c r="I87" s="89"/>
      <c r="J87" s="93"/>
      <c r="K87" s="91"/>
      <c r="L87" s="298"/>
      <c r="M87" s="91"/>
      <c r="N87" s="89"/>
      <c r="O87" s="89"/>
      <c r="P87" s="89"/>
      <c r="Q87" s="90"/>
      <c r="S87" s="7" t="str">
        <f t="shared" si="12"/>
        <v/>
      </c>
      <c r="T87" s="10" t="str">
        <f t="shared" si="13"/>
        <v xml:space="preserve">
</v>
      </c>
      <c r="U87" s="233">
        <f t="shared" si="14"/>
        <v>8.6999999999999994E-2</v>
      </c>
      <c r="V87" s="39">
        <f t="shared" si="17"/>
        <v>1</v>
      </c>
      <c r="W87" s="39" t="e">
        <f>(VLOOKUP(B87,コード表!$A$2:$B$32,2,FALSE)*100+DAY(K87))</f>
        <v>#N/A</v>
      </c>
      <c r="X87" s="42" t="str">
        <f t="shared" si="15"/>
        <v/>
      </c>
      <c r="Y87" s="18" t="e">
        <f>(IF(Q87=9,0,100)+VLOOKUP(B87,コード表!$A$2:$B$32,2,FALSE))</f>
        <v>#N/A</v>
      </c>
      <c r="Z87" s="18" t="e">
        <f>(IF(Q87=9,900,0)+VLOOKUP(B87,コード表!$A$2:$B$32,2,FALSE))</f>
        <v>#N/A</v>
      </c>
      <c r="AA87" s="18" t="e">
        <f>(IF(Q87=9,90000,0)+(VLOOKUP(B87,コード表!$A$2:$B$32,2,FALSE))*100+DAY(M87))</f>
        <v>#N/A</v>
      </c>
      <c r="AB87" s="18">
        <f>COUNTIF(Z$1:Z87,Z87)</f>
        <v>86</v>
      </c>
      <c r="AC87" s="18">
        <f>COUNTIF(Y$1:Y87,Y87)</f>
        <v>86</v>
      </c>
      <c r="AD87" s="18" t="e">
        <f t="shared" si="16"/>
        <v>#N/A</v>
      </c>
      <c r="AE87" s="18">
        <f>COUNTIF(AD$1:AD87,AD87)</f>
        <v>86</v>
      </c>
    </row>
    <row r="88" spans="1:31" ht="27">
      <c r="A88" s="90">
        <v>87</v>
      </c>
      <c r="B88" s="89"/>
      <c r="C88" s="94"/>
      <c r="D88" s="89"/>
      <c r="E88" s="89"/>
      <c r="F88" s="90"/>
      <c r="G88" s="91"/>
      <c r="H88" s="89"/>
      <c r="I88" s="89"/>
      <c r="J88" s="93"/>
      <c r="K88" s="91"/>
      <c r="L88" s="298"/>
      <c r="M88" s="91"/>
      <c r="N88" s="89"/>
      <c r="O88" s="89"/>
      <c r="P88" s="89"/>
      <c r="Q88" s="90"/>
      <c r="S88" s="7" t="str">
        <f t="shared" si="12"/>
        <v/>
      </c>
      <c r="T88" s="10" t="str">
        <f t="shared" si="13"/>
        <v xml:space="preserve">
</v>
      </c>
      <c r="U88" s="233">
        <f t="shared" si="14"/>
        <v>8.7999999999999995E-2</v>
      </c>
      <c r="V88" s="39">
        <f t="shared" si="17"/>
        <v>1</v>
      </c>
      <c r="W88" s="39" t="e">
        <f>(VLOOKUP(B88,コード表!$A$2:$B$32,2,FALSE)*100+DAY(K88))</f>
        <v>#N/A</v>
      </c>
      <c r="X88" s="42" t="str">
        <f t="shared" si="15"/>
        <v/>
      </c>
      <c r="Y88" s="18" t="e">
        <f>(IF(Q88=9,0,100)+VLOOKUP(B88,コード表!$A$2:$B$32,2,FALSE))</f>
        <v>#N/A</v>
      </c>
      <c r="Z88" s="18" t="e">
        <f>(IF(Q88=9,900,0)+VLOOKUP(B88,コード表!$A$2:$B$32,2,FALSE))</f>
        <v>#N/A</v>
      </c>
      <c r="AA88" s="18" t="e">
        <f>(IF(Q88=9,90000,0)+(VLOOKUP(B88,コード表!$A$2:$B$32,2,FALSE))*100+DAY(M88))</f>
        <v>#N/A</v>
      </c>
      <c r="AB88" s="18">
        <f>COUNTIF(Z$1:Z88,Z88)</f>
        <v>87</v>
      </c>
      <c r="AC88" s="18">
        <f>COUNTIF(Y$1:Y88,Y88)</f>
        <v>87</v>
      </c>
      <c r="AD88" s="18" t="e">
        <f t="shared" si="16"/>
        <v>#N/A</v>
      </c>
      <c r="AE88" s="18">
        <f>COUNTIF(AD$1:AD88,AD88)</f>
        <v>87</v>
      </c>
    </row>
    <row r="89" spans="1:31" ht="27">
      <c r="A89" s="90">
        <v>88</v>
      </c>
      <c r="B89" s="89"/>
      <c r="C89" s="94"/>
      <c r="D89" s="89"/>
      <c r="E89" s="89"/>
      <c r="F89" s="90"/>
      <c r="G89" s="91"/>
      <c r="H89" s="89"/>
      <c r="I89" s="89"/>
      <c r="J89" s="93"/>
      <c r="K89" s="91"/>
      <c r="L89" s="298"/>
      <c r="M89" s="91"/>
      <c r="N89" s="89"/>
      <c r="O89" s="89"/>
      <c r="P89" s="89"/>
      <c r="Q89" s="90"/>
      <c r="S89" s="7" t="str">
        <f t="shared" si="12"/>
        <v/>
      </c>
      <c r="T89" s="10" t="str">
        <f t="shared" si="13"/>
        <v xml:space="preserve">
</v>
      </c>
      <c r="U89" s="233">
        <f t="shared" si="14"/>
        <v>8.8999999999999996E-2</v>
      </c>
      <c r="V89" s="39">
        <f t="shared" si="17"/>
        <v>1</v>
      </c>
      <c r="W89" s="39" t="e">
        <f>(VLOOKUP(B89,コード表!$A$2:$B$32,2,FALSE)*100+DAY(K89))</f>
        <v>#N/A</v>
      </c>
      <c r="X89" s="42" t="str">
        <f t="shared" si="15"/>
        <v/>
      </c>
      <c r="Y89" s="18" t="e">
        <f>(IF(Q89=9,0,100)+VLOOKUP(B89,コード表!$A$2:$B$32,2,FALSE))</f>
        <v>#N/A</v>
      </c>
      <c r="Z89" s="18" t="e">
        <f>(IF(Q89=9,900,0)+VLOOKUP(B89,コード表!$A$2:$B$32,2,FALSE))</f>
        <v>#N/A</v>
      </c>
      <c r="AA89" s="18" t="e">
        <f>(IF(Q89=9,90000,0)+(VLOOKUP(B89,コード表!$A$2:$B$32,2,FALSE))*100+DAY(M89))</f>
        <v>#N/A</v>
      </c>
      <c r="AB89" s="18">
        <f>COUNTIF(Z$1:Z89,Z89)</f>
        <v>88</v>
      </c>
      <c r="AC89" s="18">
        <f>COUNTIF(Y$1:Y89,Y89)</f>
        <v>88</v>
      </c>
      <c r="AD89" s="18" t="e">
        <f t="shared" si="16"/>
        <v>#N/A</v>
      </c>
      <c r="AE89" s="18">
        <f>COUNTIF(AD$1:AD89,AD89)</f>
        <v>88</v>
      </c>
    </row>
    <row r="90" spans="1:31" ht="27">
      <c r="A90" s="90">
        <v>89</v>
      </c>
      <c r="B90" s="89"/>
      <c r="C90" s="94"/>
      <c r="D90" s="89"/>
      <c r="E90" s="89"/>
      <c r="F90" s="90"/>
      <c r="G90" s="91"/>
      <c r="H90" s="89"/>
      <c r="I90" s="89"/>
      <c r="J90" s="93"/>
      <c r="K90" s="91"/>
      <c r="L90" s="298"/>
      <c r="M90" s="91"/>
      <c r="N90" s="89"/>
      <c r="O90" s="89"/>
      <c r="P90" s="89"/>
      <c r="Q90" s="90"/>
      <c r="S90" s="7" t="str">
        <f t="shared" si="12"/>
        <v/>
      </c>
      <c r="T90" s="10" t="str">
        <f t="shared" si="13"/>
        <v xml:space="preserve">
</v>
      </c>
      <c r="U90" s="233">
        <f t="shared" si="14"/>
        <v>0.09</v>
      </c>
      <c r="V90" s="39">
        <f t="shared" si="17"/>
        <v>1</v>
      </c>
      <c r="W90" s="39" t="e">
        <f>(VLOOKUP(B90,コード表!$A$2:$B$32,2,FALSE)*100+DAY(K90))</f>
        <v>#N/A</v>
      </c>
      <c r="X90" s="42" t="str">
        <f t="shared" si="15"/>
        <v/>
      </c>
      <c r="Y90" s="18" t="e">
        <f>(IF(Q90=9,0,100)+VLOOKUP(B90,コード表!$A$2:$B$32,2,FALSE))</f>
        <v>#N/A</v>
      </c>
      <c r="Z90" s="18" t="e">
        <f>(IF(Q90=9,900,0)+VLOOKUP(B90,コード表!$A$2:$B$32,2,FALSE))</f>
        <v>#N/A</v>
      </c>
      <c r="AA90" s="18" t="e">
        <f>(IF(Q90=9,90000,0)+(VLOOKUP(B90,コード表!$A$2:$B$32,2,FALSE))*100+DAY(M90))</f>
        <v>#N/A</v>
      </c>
      <c r="AB90" s="18">
        <f>COUNTIF(Z$1:Z90,Z90)</f>
        <v>89</v>
      </c>
      <c r="AC90" s="18">
        <f>COUNTIF(Y$1:Y90,Y90)</f>
        <v>89</v>
      </c>
      <c r="AD90" s="18" t="e">
        <f t="shared" si="16"/>
        <v>#N/A</v>
      </c>
      <c r="AE90" s="18">
        <f>COUNTIF(AD$1:AD90,AD90)</f>
        <v>89</v>
      </c>
    </row>
    <row r="91" spans="1:31" ht="27">
      <c r="A91" s="90">
        <v>90</v>
      </c>
      <c r="B91" s="89"/>
      <c r="C91" s="94"/>
      <c r="D91" s="89"/>
      <c r="E91" s="89"/>
      <c r="F91" s="90"/>
      <c r="G91" s="91"/>
      <c r="H91" s="89"/>
      <c r="I91" s="89"/>
      <c r="J91" s="93"/>
      <c r="K91" s="91"/>
      <c r="L91" s="298"/>
      <c r="M91" s="91"/>
      <c r="N91" s="89"/>
      <c r="O91" s="89"/>
      <c r="P91" s="89"/>
      <c r="Q91" s="90"/>
      <c r="S91" s="7" t="str">
        <f t="shared" si="12"/>
        <v/>
      </c>
      <c r="T91" s="10" t="str">
        <f t="shared" si="13"/>
        <v xml:space="preserve">
</v>
      </c>
      <c r="U91" s="233">
        <f t="shared" si="14"/>
        <v>9.0999999999999998E-2</v>
      </c>
      <c r="V91" s="39">
        <f t="shared" si="17"/>
        <v>1</v>
      </c>
      <c r="W91" s="39" t="e">
        <f>(VLOOKUP(B91,コード表!$A$2:$B$32,2,FALSE)*100+DAY(K91))</f>
        <v>#N/A</v>
      </c>
      <c r="X91" s="42" t="str">
        <f t="shared" si="15"/>
        <v/>
      </c>
      <c r="Y91" s="18" t="e">
        <f>(IF(Q91=9,0,100)+VLOOKUP(B91,コード表!$A$2:$B$32,2,FALSE))</f>
        <v>#N/A</v>
      </c>
      <c r="Z91" s="18" t="e">
        <f>(IF(Q91=9,900,0)+VLOOKUP(B91,コード表!$A$2:$B$32,2,FALSE))</f>
        <v>#N/A</v>
      </c>
      <c r="AA91" s="18" t="e">
        <f>(IF(Q91=9,90000,0)+(VLOOKUP(B91,コード表!$A$2:$B$32,2,FALSE))*100+DAY(M91))</f>
        <v>#N/A</v>
      </c>
      <c r="AB91" s="18">
        <f>COUNTIF(Z$1:Z91,Z91)</f>
        <v>90</v>
      </c>
      <c r="AC91" s="18">
        <f>COUNTIF(Y$1:Y91,Y91)</f>
        <v>90</v>
      </c>
      <c r="AD91" s="18" t="e">
        <f t="shared" si="16"/>
        <v>#N/A</v>
      </c>
      <c r="AE91" s="18">
        <f>COUNTIF(AD$1:AD91,AD91)</f>
        <v>90</v>
      </c>
    </row>
    <row r="92" spans="1:31" ht="27">
      <c r="A92" s="90">
        <v>91</v>
      </c>
      <c r="B92" s="89"/>
      <c r="C92" s="94"/>
      <c r="D92" s="89"/>
      <c r="E92" s="89"/>
      <c r="F92" s="90"/>
      <c r="G92" s="91"/>
      <c r="H92" s="89"/>
      <c r="I92" s="89"/>
      <c r="J92" s="93"/>
      <c r="K92" s="91"/>
      <c r="L92" s="298"/>
      <c r="M92" s="91"/>
      <c r="N92" s="89"/>
      <c r="O92" s="89"/>
      <c r="P92" s="89"/>
      <c r="Q92" s="90"/>
      <c r="S92" s="7" t="str">
        <f t="shared" si="12"/>
        <v/>
      </c>
      <c r="T92" s="10" t="str">
        <f t="shared" si="13"/>
        <v xml:space="preserve">
</v>
      </c>
      <c r="U92" s="233">
        <f t="shared" si="14"/>
        <v>9.1999999999999998E-2</v>
      </c>
      <c r="V92" s="39">
        <f t="shared" si="17"/>
        <v>1</v>
      </c>
      <c r="W92" s="39" t="e">
        <f>(VLOOKUP(B92,コード表!$A$2:$B$32,2,FALSE)*100+DAY(K92))</f>
        <v>#N/A</v>
      </c>
      <c r="X92" s="42" t="str">
        <f t="shared" si="15"/>
        <v/>
      </c>
      <c r="Y92" s="18" t="e">
        <f>(IF(Q92=9,0,100)+VLOOKUP(B92,コード表!$A$2:$B$32,2,FALSE))</f>
        <v>#N/A</v>
      </c>
      <c r="Z92" s="18" t="e">
        <f>(IF(Q92=9,900,0)+VLOOKUP(B92,コード表!$A$2:$B$32,2,FALSE))</f>
        <v>#N/A</v>
      </c>
      <c r="AA92" s="18" t="e">
        <f>(IF(Q92=9,90000,0)+(VLOOKUP(B92,コード表!$A$2:$B$32,2,FALSE))*100+DAY(M92))</f>
        <v>#N/A</v>
      </c>
      <c r="AB92" s="18">
        <f>COUNTIF(Z$1:Z92,Z92)</f>
        <v>91</v>
      </c>
      <c r="AC92" s="18">
        <f>COUNTIF(Y$1:Y92,Y92)</f>
        <v>91</v>
      </c>
      <c r="AD92" s="18" t="e">
        <f t="shared" si="16"/>
        <v>#N/A</v>
      </c>
      <c r="AE92" s="18">
        <f>COUNTIF(AD$1:AD92,AD92)</f>
        <v>91</v>
      </c>
    </row>
    <row r="93" spans="1:31" ht="27">
      <c r="A93" s="90">
        <v>92</v>
      </c>
      <c r="B93" s="89"/>
      <c r="C93" s="94"/>
      <c r="D93" s="89"/>
      <c r="E93" s="89"/>
      <c r="F93" s="90"/>
      <c r="G93" s="91"/>
      <c r="H93" s="89"/>
      <c r="I93" s="89"/>
      <c r="J93" s="93"/>
      <c r="K93" s="91"/>
      <c r="L93" s="298"/>
      <c r="M93" s="91"/>
      <c r="N93" s="89"/>
      <c r="O93" s="89"/>
      <c r="P93" s="89"/>
      <c r="Q93" s="90"/>
      <c r="S93" s="7" t="str">
        <f t="shared" si="12"/>
        <v/>
      </c>
      <c r="T93" s="10" t="str">
        <f t="shared" si="13"/>
        <v xml:space="preserve">
</v>
      </c>
      <c r="U93" s="233">
        <f t="shared" si="14"/>
        <v>9.2999999999999999E-2</v>
      </c>
      <c r="V93" s="39">
        <f t="shared" si="17"/>
        <v>1</v>
      </c>
      <c r="W93" s="39" t="e">
        <f>(VLOOKUP(B93,コード表!$A$2:$B$32,2,FALSE)*100+DAY(K93))</f>
        <v>#N/A</v>
      </c>
      <c r="X93" s="42" t="str">
        <f t="shared" si="15"/>
        <v/>
      </c>
      <c r="Y93" s="18" t="e">
        <f>(IF(Q93=9,0,100)+VLOOKUP(B93,コード表!$A$2:$B$32,2,FALSE))</f>
        <v>#N/A</v>
      </c>
      <c r="Z93" s="18" t="e">
        <f>(IF(Q93=9,900,0)+VLOOKUP(B93,コード表!$A$2:$B$32,2,FALSE))</f>
        <v>#N/A</v>
      </c>
      <c r="AA93" s="18" t="e">
        <f>(IF(Q93=9,90000,0)+(VLOOKUP(B93,コード表!$A$2:$B$32,2,FALSE))*100+DAY(M93))</f>
        <v>#N/A</v>
      </c>
      <c r="AB93" s="18">
        <f>COUNTIF(Z$1:Z93,Z93)</f>
        <v>92</v>
      </c>
      <c r="AC93" s="18">
        <f>COUNTIF(Y$1:Y93,Y93)</f>
        <v>92</v>
      </c>
      <c r="AD93" s="18" t="e">
        <f t="shared" si="16"/>
        <v>#N/A</v>
      </c>
      <c r="AE93" s="18">
        <f>COUNTIF(AD$1:AD93,AD93)</f>
        <v>92</v>
      </c>
    </row>
    <row r="94" spans="1:31" ht="27">
      <c r="A94" s="90">
        <v>93</v>
      </c>
      <c r="B94" s="89"/>
      <c r="C94" s="94"/>
      <c r="D94" s="89"/>
      <c r="E94" s="89"/>
      <c r="F94" s="90"/>
      <c r="G94" s="91"/>
      <c r="H94" s="89"/>
      <c r="I94" s="89"/>
      <c r="J94" s="93"/>
      <c r="K94" s="91"/>
      <c r="L94" s="298"/>
      <c r="M94" s="91"/>
      <c r="N94" s="89"/>
      <c r="O94" s="89"/>
      <c r="P94" s="89"/>
      <c r="Q94" s="90"/>
      <c r="S94" s="7" t="str">
        <f t="shared" si="12"/>
        <v/>
      </c>
      <c r="T94" s="10" t="str">
        <f t="shared" si="13"/>
        <v xml:space="preserve">
</v>
      </c>
      <c r="U94" s="233">
        <f t="shared" si="14"/>
        <v>9.4E-2</v>
      </c>
      <c r="V94" s="39">
        <f t="shared" si="17"/>
        <v>1</v>
      </c>
      <c r="W94" s="39" t="e">
        <f>(VLOOKUP(B94,コード表!$A$2:$B$32,2,FALSE)*100+DAY(K94))</f>
        <v>#N/A</v>
      </c>
      <c r="X94" s="42" t="str">
        <f t="shared" si="15"/>
        <v/>
      </c>
      <c r="Y94" s="18" t="e">
        <f>(IF(Q94=9,0,100)+VLOOKUP(B94,コード表!$A$2:$B$32,2,FALSE))</f>
        <v>#N/A</v>
      </c>
      <c r="Z94" s="18" t="e">
        <f>(IF(Q94=9,900,0)+VLOOKUP(B94,コード表!$A$2:$B$32,2,FALSE))</f>
        <v>#N/A</v>
      </c>
      <c r="AA94" s="18" t="e">
        <f>(IF(Q94=9,90000,0)+(VLOOKUP(B94,コード表!$A$2:$B$32,2,FALSE))*100+DAY(M94))</f>
        <v>#N/A</v>
      </c>
      <c r="AB94" s="18">
        <f>COUNTIF(Z$1:Z94,Z94)</f>
        <v>93</v>
      </c>
      <c r="AC94" s="18">
        <f>COUNTIF(Y$1:Y94,Y94)</f>
        <v>93</v>
      </c>
      <c r="AD94" s="18" t="e">
        <f t="shared" si="16"/>
        <v>#N/A</v>
      </c>
      <c r="AE94" s="18">
        <f>COUNTIF(AD$1:AD94,AD94)</f>
        <v>93</v>
      </c>
    </row>
    <row r="95" spans="1:31" ht="27">
      <c r="A95" s="90">
        <v>94</v>
      </c>
      <c r="B95" s="89"/>
      <c r="C95" s="94"/>
      <c r="D95" s="89"/>
      <c r="E95" s="89"/>
      <c r="F95" s="90"/>
      <c r="G95" s="91"/>
      <c r="H95" s="89"/>
      <c r="I95" s="89"/>
      <c r="J95" s="93"/>
      <c r="K95" s="91"/>
      <c r="L95" s="298"/>
      <c r="M95" s="91"/>
      <c r="N95" s="89"/>
      <c r="O95" s="89"/>
      <c r="P95" s="89"/>
      <c r="Q95" s="90"/>
      <c r="S95" s="7" t="str">
        <f t="shared" si="12"/>
        <v/>
      </c>
      <c r="T95" s="10" t="str">
        <f t="shared" si="13"/>
        <v xml:space="preserve">
</v>
      </c>
      <c r="U95" s="233">
        <f t="shared" si="14"/>
        <v>9.5000000000000001E-2</v>
      </c>
      <c r="V95" s="39">
        <f t="shared" si="17"/>
        <v>1</v>
      </c>
      <c r="W95" s="39" t="e">
        <f>(VLOOKUP(B95,コード表!$A$2:$B$32,2,FALSE)*100+DAY(K95))</f>
        <v>#N/A</v>
      </c>
      <c r="X95" s="42" t="str">
        <f t="shared" si="15"/>
        <v/>
      </c>
      <c r="Y95" s="18" t="e">
        <f>(IF(Q95=9,0,100)+VLOOKUP(B95,コード表!$A$2:$B$32,2,FALSE))</f>
        <v>#N/A</v>
      </c>
      <c r="Z95" s="18" t="e">
        <f>(IF(Q95=9,900,0)+VLOOKUP(B95,コード表!$A$2:$B$32,2,FALSE))</f>
        <v>#N/A</v>
      </c>
      <c r="AA95" s="18" t="e">
        <f>(IF(Q95=9,90000,0)+(VLOOKUP(B95,コード表!$A$2:$B$32,2,FALSE))*100+DAY(M95))</f>
        <v>#N/A</v>
      </c>
      <c r="AB95" s="18">
        <f>COUNTIF(Z$1:Z95,Z95)</f>
        <v>94</v>
      </c>
      <c r="AC95" s="18">
        <f>COUNTIF(Y$1:Y95,Y95)</f>
        <v>94</v>
      </c>
      <c r="AD95" s="18" t="e">
        <f t="shared" si="16"/>
        <v>#N/A</v>
      </c>
      <c r="AE95" s="18">
        <f>COUNTIF(AD$1:AD95,AD95)</f>
        <v>94</v>
      </c>
    </row>
    <row r="96" spans="1:31" ht="27">
      <c r="A96" s="90">
        <v>95</v>
      </c>
      <c r="B96" s="89"/>
      <c r="C96" s="94"/>
      <c r="D96" s="89"/>
      <c r="E96" s="89"/>
      <c r="F96" s="90"/>
      <c r="G96" s="91"/>
      <c r="H96" s="89"/>
      <c r="I96" s="89"/>
      <c r="J96" s="93"/>
      <c r="K96" s="91"/>
      <c r="L96" s="298"/>
      <c r="M96" s="91"/>
      <c r="N96" s="89"/>
      <c r="O96" s="89"/>
      <c r="P96" s="89"/>
      <c r="Q96" s="90"/>
      <c r="S96" s="7" t="str">
        <f t="shared" si="12"/>
        <v/>
      </c>
      <c r="T96" s="10" t="str">
        <f t="shared" si="13"/>
        <v xml:space="preserve">
</v>
      </c>
      <c r="U96" s="233">
        <f t="shared" si="14"/>
        <v>9.6000000000000002E-2</v>
      </c>
      <c r="V96" s="39">
        <f t="shared" si="17"/>
        <v>1</v>
      </c>
      <c r="W96" s="39" t="e">
        <f>(VLOOKUP(B96,コード表!$A$2:$B$32,2,FALSE)*100+DAY(K96))</f>
        <v>#N/A</v>
      </c>
      <c r="X96" s="42" t="str">
        <f t="shared" si="15"/>
        <v/>
      </c>
      <c r="Y96" s="18" t="e">
        <f>(IF(Q96=9,0,100)+VLOOKUP(B96,コード表!$A$2:$B$32,2,FALSE))</f>
        <v>#N/A</v>
      </c>
      <c r="Z96" s="18" t="e">
        <f>(IF(Q96=9,900,0)+VLOOKUP(B96,コード表!$A$2:$B$32,2,FALSE))</f>
        <v>#N/A</v>
      </c>
      <c r="AA96" s="18" t="e">
        <f>(IF(Q96=9,90000,0)+(VLOOKUP(B96,コード表!$A$2:$B$32,2,FALSE))*100+DAY(M96))</f>
        <v>#N/A</v>
      </c>
      <c r="AB96" s="18">
        <f>COUNTIF(Z$1:Z96,Z96)</f>
        <v>95</v>
      </c>
      <c r="AC96" s="18">
        <f>COUNTIF(Y$1:Y96,Y96)</f>
        <v>95</v>
      </c>
      <c r="AD96" s="18" t="e">
        <f t="shared" si="16"/>
        <v>#N/A</v>
      </c>
      <c r="AE96" s="18">
        <f>COUNTIF(AD$1:AD96,AD96)</f>
        <v>95</v>
      </c>
    </row>
    <row r="97" spans="1:31" ht="27">
      <c r="A97" s="90">
        <v>96</v>
      </c>
      <c r="B97" s="89"/>
      <c r="C97" s="94"/>
      <c r="D97" s="89"/>
      <c r="E97" s="89"/>
      <c r="F97" s="90"/>
      <c r="G97" s="91"/>
      <c r="H97" s="89"/>
      <c r="I97" s="89"/>
      <c r="J97" s="93"/>
      <c r="K97" s="91"/>
      <c r="L97" s="298"/>
      <c r="M97" s="91"/>
      <c r="N97" s="89"/>
      <c r="O97" s="89"/>
      <c r="P97" s="89"/>
      <c r="Q97" s="90"/>
      <c r="S97" s="7" t="str">
        <f t="shared" si="12"/>
        <v/>
      </c>
      <c r="T97" s="10" t="str">
        <f t="shared" si="13"/>
        <v xml:space="preserve">
</v>
      </c>
      <c r="U97" s="233">
        <f t="shared" si="14"/>
        <v>9.7000000000000003E-2</v>
      </c>
      <c r="V97" s="39">
        <f t="shared" si="17"/>
        <v>1</v>
      </c>
      <c r="W97" s="39" t="e">
        <f>(VLOOKUP(B97,コード表!$A$2:$B$32,2,FALSE)*100+DAY(K97))</f>
        <v>#N/A</v>
      </c>
      <c r="X97" s="42" t="str">
        <f t="shared" si="15"/>
        <v/>
      </c>
      <c r="Y97" s="18" t="e">
        <f>(IF(Q97=9,0,100)+VLOOKUP(B97,コード表!$A$2:$B$32,2,FALSE))</f>
        <v>#N/A</v>
      </c>
      <c r="Z97" s="18" t="e">
        <f>(IF(Q97=9,900,0)+VLOOKUP(B97,コード表!$A$2:$B$32,2,FALSE))</f>
        <v>#N/A</v>
      </c>
      <c r="AA97" s="18" t="e">
        <f>(IF(Q97=9,90000,0)+(VLOOKUP(B97,コード表!$A$2:$B$32,2,FALSE))*100+DAY(M97))</f>
        <v>#N/A</v>
      </c>
      <c r="AB97" s="18">
        <f>COUNTIF(Z$1:Z97,Z97)</f>
        <v>96</v>
      </c>
      <c r="AC97" s="18">
        <f>COUNTIF(Y$1:Y97,Y97)</f>
        <v>96</v>
      </c>
      <c r="AD97" s="18" t="e">
        <f t="shared" si="16"/>
        <v>#N/A</v>
      </c>
      <c r="AE97" s="18">
        <f>COUNTIF(AD$1:AD97,AD97)</f>
        <v>96</v>
      </c>
    </row>
    <row r="98" spans="1:31" ht="27">
      <c r="A98" s="90">
        <v>97</v>
      </c>
      <c r="B98" s="89"/>
      <c r="C98" s="94"/>
      <c r="D98" s="89"/>
      <c r="E98" s="89"/>
      <c r="F98" s="90"/>
      <c r="G98" s="91"/>
      <c r="H98" s="89"/>
      <c r="I98" s="89"/>
      <c r="J98" s="93"/>
      <c r="K98" s="91"/>
      <c r="L98" s="298"/>
      <c r="M98" s="91"/>
      <c r="N98" s="89"/>
      <c r="O98" s="89"/>
      <c r="P98" s="89"/>
      <c r="Q98" s="90"/>
      <c r="S98" s="7" t="str">
        <f t="shared" si="12"/>
        <v/>
      </c>
      <c r="T98" s="10" t="str">
        <f t="shared" si="13"/>
        <v xml:space="preserve">
</v>
      </c>
      <c r="U98" s="233">
        <f t="shared" si="14"/>
        <v>9.8000000000000004E-2</v>
      </c>
      <c r="V98" s="39">
        <f t="shared" si="17"/>
        <v>1</v>
      </c>
      <c r="W98" s="39" t="e">
        <f>(VLOOKUP(B98,コード表!$A$2:$B$32,2,FALSE)*100+DAY(K98))</f>
        <v>#N/A</v>
      </c>
      <c r="X98" s="42" t="str">
        <f t="shared" si="15"/>
        <v/>
      </c>
      <c r="Y98" s="18" t="e">
        <f>(IF(Q98=9,0,100)+VLOOKUP(B98,コード表!$A$2:$B$32,2,FALSE))</f>
        <v>#N/A</v>
      </c>
      <c r="Z98" s="18" t="e">
        <f>(IF(Q98=9,900,0)+VLOOKUP(B98,コード表!$A$2:$B$32,2,FALSE))</f>
        <v>#N/A</v>
      </c>
      <c r="AA98" s="18" t="e">
        <f>(IF(Q98=9,90000,0)+(VLOOKUP(B98,コード表!$A$2:$B$32,2,FALSE))*100+DAY(M98))</f>
        <v>#N/A</v>
      </c>
      <c r="AB98" s="18">
        <f>COUNTIF(Z$1:Z98,Z98)</f>
        <v>97</v>
      </c>
      <c r="AC98" s="18">
        <f>COUNTIF(Y$1:Y98,Y98)</f>
        <v>97</v>
      </c>
      <c r="AD98" s="18" t="e">
        <f t="shared" si="16"/>
        <v>#N/A</v>
      </c>
      <c r="AE98" s="18">
        <f>COUNTIF(AD$1:AD98,AD98)</f>
        <v>97</v>
      </c>
    </row>
    <row r="99" spans="1:31" ht="27">
      <c r="A99" s="90">
        <v>98</v>
      </c>
      <c r="B99" s="89"/>
      <c r="C99" s="94"/>
      <c r="D99" s="89"/>
      <c r="E99" s="89"/>
      <c r="F99" s="90"/>
      <c r="G99" s="91"/>
      <c r="H99" s="89"/>
      <c r="I99" s="89"/>
      <c r="J99" s="93"/>
      <c r="K99" s="91"/>
      <c r="L99" s="298"/>
      <c r="M99" s="91"/>
      <c r="N99" s="89"/>
      <c r="O99" s="89"/>
      <c r="P99" s="89"/>
      <c r="Q99" s="90"/>
      <c r="S99" s="7" t="str">
        <f t="shared" si="12"/>
        <v/>
      </c>
      <c r="T99" s="10" t="str">
        <f t="shared" si="13"/>
        <v xml:space="preserve">
</v>
      </c>
      <c r="U99" s="233">
        <f t="shared" si="14"/>
        <v>9.9000000000000005E-2</v>
      </c>
      <c r="V99" s="39">
        <f t="shared" si="17"/>
        <v>1</v>
      </c>
      <c r="W99" s="39" t="e">
        <f>(VLOOKUP(B99,コード表!$A$2:$B$32,2,FALSE)*100+DAY(K99))</f>
        <v>#N/A</v>
      </c>
      <c r="X99" s="42" t="str">
        <f t="shared" si="15"/>
        <v/>
      </c>
      <c r="Y99" s="18" t="e">
        <f>(IF(Q99=9,0,100)+VLOOKUP(B99,コード表!$A$2:$B$32,2,FALSE))</f>
        <v>#N/A</v>
      </c>
      <c r="Z99" s="18" t="e">
        <f>(IF(Q99=9,900,0)+VLOOKUP(B99,コード表!$A$2:$B$32,2,FALSE))</f>
        <v>#N/A</v>
      </c>
      <c r="AA99" s="18" t="e">
        <f>(IF(Q99=9,90000,0)+(VLOOKUP(B99,コード表!$A$2:$B$32,2,FALSE))*100+DAY(M99))</f>
        <v>#N/A</v>
      </c>
      <c r="AB99" s="18">
        <f>COUNTIF(Z$1:Z99,Z99)</f>
        <v>98</v>
      </c>
      <c r="AC99" s="18">
        <f>COUNTIF(Y$1:Y99,Y99)</f>
        <v>98</v>
      </c>
      <c r="AD99" s="18" t="e">
        <f t="shared" si="16"/>
        <v>#N/A</v>
      </c>
      <c r="AE99" s="18">
        <f>COUNTIF(AD$1:AD99,AD99)</f>
        <v>98</v>
      </c>
    </row>
    <row r="100" spans="1:31" ht="27">
      <c r="A100" s="90">
        <v>99</v>
      </c>
      <c r="B100" s="89"/>
      <c r="C100" s="94"/>
      <c r="D100" s="89"/>
      <c r="E100" s="89"/>
      <c r="F100" s="90"/>
      <c r="G100" s="91"/>
      <c r="H100" s="89"/>
      <c r="I100" s="89"/>
      <c r="J100" s="93"/>
      <c r="K100" s="91"/>
      <c r="L100" s="298"/>
      <c r="M100" s="91"/>
      <c r="N100" s="89"/>
      <c r="O100" s="89"/>
      <c r="P100" s="89"/>
      <c r="Q100" s="90"/>
      <c r="S100" s="7" t="str">
        <f t="shared" si="12"/>
        <v/>
      </c>
      <c r="T100" s="10" t="str">
        <f t="shared" si="13"/>
        <v xml:space="preserve">
</v>
      </c>
      <c r="U100" s="233">
        <f t="shared" si="14"/>
        <v>0.1</v>
      </c>
      <c r="V100" s="39">
        <f t="shared" si="17"/>
        <v>1</v>
      </c>
      <c r="W100" s="39" t="e">
        <f>(VLOOKUP(B100,コード表!$A$2:$B$32,2,FALSE)*100+DAY(K100))</f>
        <v>#N/A</v>
      </c>
      <c r="X100" s="42" t="str">
        <f t="shared" si="15"/>
        <v/>
      </c>
      <c r="Y100" s="18" t="e">
        <f>(IF(Q100=9,0,100)+VLOOKUP(B100,コード表!$A$2:$B$32,2,FALSE))</f>
        <v>#N/A</v>
      </c>
      <c r="Z100" s="18" t="e">
        <f>(IF(Q100=9,900,0)+VLOOKUP(B100,コード表!$A$2:$B$32,2,FALSE))</f>
        <v>#N/A</v>
      </c>
      <c r="AA100" s="18" t="e">
        <f>(IF(Q100=9,90000,0)+(VLOOKUP(B100,コード表!$A$2:$B$32,2,FALSE))*100+DAY(M100))</f>
        <v>#N/A</v>
      </c>
      <c r="AB100" s="18">
        <f>COUNTIF(Z$1:Z100,Z100)</f>
        <v>99</v>
      </c>
      <c r="AC100" s="18">
        <f>COUNTIF(Y$1:Y100,Y100)</f>
        <v>99</v>
      </c>
      <c r="AD100" s="18" t="e">
        <f t="shared" si="16"/>
        <v>#N/A</v>
      </c>
      <c r="AE100" s="18">
        <f>COUNTIF(AD$1:AD100,AD100)</f>
        <v>99</v>
      </c>
    </row>
    <row r="101" spans="1:31" ht="27">
      <c r="A101" s="90">
        <v>100</v>
      </c>
      <c r="B101" s="89"/>
      <c r="C101" s="94"/>
      <c r="D101" s="89"/>
      <c r="E101" s="89"/>
      <c r="F101" s="90"/>
      <c r="G101" s="91"/>
      <c r="H101" s="89"/>
      <c r="I101" s="89"/>
      <c r="J101" s="93"/>
      <c r="K101" s="91"/>
      <c r="L101" s="298"/>
      <c r="M101" s="91"/>
      <c r="N101" s="89"/>
      <c r="O101" s="89"/>
      <c r="P101" s="89"/>
      <c r="Q101" s="90"/>
      <c r="S101" s="7" t="str">
        <f t="shared" si="12"/>
        <v/>
      </c>
      <c r="T101" s="10" t="str">
        <f t="shared" si="13"/>
        <v xml:space="preserve">
</v>
      </c>
      <c r="U101" s="233">
        <f t="shared" si="14"/>
        <v>0.10100000000000001</v>
      </c>
      <c r="V101" s="39">
        <f t="shared" si="17"/>
        <v>1</v>
      </c>
      <c r="W101" s="39" t="e">
        <f>(VLOOKUP(B101,コード表!$A$2:$B$32,2,FALSE)*100+DAY(K101))</f>
        <v>#N/A</v>
      </c>
      <c r="X101" s="42" t="str">
        <f t="shared" si="15"/>
        <v/>
      </c>
      <c r="Y101" s="18" t="e">
        <f>(IF(Q101=9,0,100)+VLOOKUP(B101,コード表!$A$2:$B$32,2,FALSE))</f>
        <v>#N/A</v>
      </c>
      <c r="Z101" s="18" t="e">
        <f>(IF(Q101=9,900,0)+VLOOKUP(B101,コード表!$A$2:$B$32,2,FALSE))</f>
        <v>#N/A</v>
      </c>
      <c r="AA101" s="18" t="e">
        <f>(IF(Q101=9,90000,0)+(VLOOKUP(B101,コード表!$A$2:$B$32,2,FALSE))*100+DAY(M101))</f>
        <v>#N/A</v>
      </c>
      <c r="AB101" s="18">
        <f>COUNTIF(Z$1:Z101,Z101)</f>
        <v>100</v>
      </c>
      <c r="AC101" s="18">
        <f>COUNTIF(Y$1:Y101,Y101)</f>
        <v>100</v>
      </c>
      <c r="AD101" s="18" t="e">
        <f t="shared" si="16"/>
        <v>#N/A</v>
      </c>
      <c r="AE101" s="18">
        <f>COUNTIF(AD$1:AD101,AD101)</f>
        <v>100</v>
      </c>
    </row>
    <row r="102" spans="1:31" ht="27">
      <c r="A102" s="90">
        <v>101</v>
      </c>
      <c r="B102" s="89"/>
      <c r="C102" s="94"/>
      <c r="D102" s="89"/>
      <c r="E102" s="89"/>
      <c r="F102" s="90"/>
      <c r="G102" s="91"/>
      <c r="H102" s="89"/>
      <c r="I102" s="89"/>
      <c r="J102" s="93"/>
      <c r="K102" s="91"/>
      <c r="L102" s="298"/>
      <c r="M102" s="91"/>
      <c r="N102" s="89"/>
      <c r="O102" s="89"/>
      <c r="P102" s="89"/>
      <c r="Q102" s="90"/>
      <c r="S102" s="7" t="str">
        <f t="shared" si="12"/>
        <v/>
      </c>
      <c r="T102" s="10" t="str">
        <f t="shared" si="13"/>
        <v xml:space="preserve">
</v>
      </c>
      <c r="U102" s="233">
        <f t="shared" si="14"/>
        <v>0.10199999999999999</v>
      </c>
      <c r="V102" s="39">
        <f t="shared" si="17"/>
        <v>1</v>
      </c>
      <c r="W102" s="39" t="e">
        <f>(VLOOKUP(B102,コード表!$A$2:$B$32,2,FALSE)*100+DAY(K102))</f>
        <v>#N/A</v>
      </c>
      <c r="X102" s="42" t="str">
        <f t="shared" si="15"/>
        <v/>
      </c>
      <c r="Y102" s="18" t="e">
        <f>(IF(Q102=9,0,100)+VLOOKUP(B102,コード表!$A$2:$B$32,2,FALSE))</f>
        <v>#N/A</v>
      </c>
      <c r="Z102" s="18" t="e">
        <f>(IF(Q102=9,900,0)+VLOOKUP(B102,コード表!$A$2:$B$32,2,FALSE))</f>
        <v>#N/A</v>
      </c>
      <c r="AA102" s="18" t="e">
        <f>(IF(Q102=9,90000,0)+(VLOOKUP(B102,コード表!$A$2:$B$32,2,FALSE))*100+DAY(M102))</f>
        <v>#N/A</v>
      </c>
      <c r="AB102" s="18">
        <f>COUNTIF(Z$1:Z102,Z102)</f>
        <v>101</v>
      </c>
      <c r="AC102" s="18">
        <f>COUNTIF(Y$1:Y102,Y102)</f>
        <v>101</v>
      </c>
      <c r="AD102" s="18" t="e">
        <f t="shared" si="16"/>
        <v>#N/A</v>
      </c>
      <c r="AE102" s="18">
        <f>COUNTIF(AD$1:AD102,AD102)</f>
        <v>101</v>
      </c>
    </row>
    <row r="103" spans="1:31" ht="27">
      <c r="A103" s="90">
        <v>102</v>
      </c>
      <c r="B103" s="89"/>
      <c r="C103" s="94"/>
      <c r="D103" s="89"/>
      <c r="E103" s="89"/>
      <c r="F103" s="90"/>
      <c r="G103" s="91"/>
      <c r="H103" s="89"/>
      <c r="I103" s="89"/>
      <c r="J103" s="93"/>
      <c r="K103" s="91"/>
      <c r="L103" s="298"/>
      <c r="M103" s="91"/>
      <c r="N103" s="89"/>
      <c r="O103" s="89"/>
      <c r="P103" s="89"/>
      <c r="Q103" s="90"/>
      <c r="S103" s="7" t="str">
        <f t="shared" si="12"/>
        <v/>
      </c>
      <c r="T103" s="10" t="str">
        <f t="shared" si="13"/>
        <v xml:space="preserve">
</v>
      </c>
      <c r="U103" s="233">
        <f t="shared" si="14"/>
        <v>0.10299999999999999</v>
      </c>
      <c r="V103" s="39">
        <f t="shared" si="17"/>
        <v>1</v>
      </c>
      <c r="W103" s="39" t="e">
        <f>(VLOOKUP(B103,コード表!$A$2:$B$32,2,FALSE)*100+DAY(K103))</f>
        <v>#N/A</v>
      </c>
      <c r="X103" s="42" t="str">
        <f t="shared" si="15"/>
        <v/>
      </c>
      <c r="Y103" s="18" t="e">
        <f>(IF(Q103=9,0,100)+VLOOKUP(B103,コード表!$A$2:$B$32,2,FALSE))</f>
        <v>#N/A</v>
      </c>
      <c r="Z103" s="18" t="e">
        <f>(IF(Q103=9,900,0)+VLOOKUP(B103,コード表!$A$2:$B$32,2,FALSE))</f>
        <v>#N/A</v>
      </c>
      <c r="AA103" s="18" t="e">
        <f>(IF(Q103=9,90000,0)+(VLOOKUP(B103,コード表!$A$2:$B$32,2,FALSE))*100+DAY(M103))</f>
        <v>#N/A</v>
      </c>
      <c r="AB103" s="18">
        <f>COUNTIF(Z$1:Z103,Z103)</f>
        <v>102</v>
      </c>
      <c r="AC103" s="18">
        <f>COUNTIF(Y$1:Y103,Y103)</f>
        <v>102</v>
      </c>
      <c r="AD103" s="18" t="e">
        <f t="shared" si="16"/>
        <v>#N/A</v>
      </c>
      <c r="AE103" s="18">
        <f>COUNTIF(AD$1:AD103,AD103)</f>
        <v>102</v>
      </c>
    </row>
    <row r="104" spans="1:31" ht="27">
      <c r="A104" s="90">
        <v>103</v>
      </c>
      <c r="B104" s="89"/>
      <c r="C104" s="94"/>
      <c r="D104" s="89"/>
      <c r="E104" s="89"/>
      <c r="F104" s="90"/>
      <c r="G104" s="91"/>
      <c r="H104" s="89"/>
      <c r="I104" s="89"/>
      <c r="J104" s="93"/>
      <c r="K104" s="91"/>
      <c r="L104" s="298"/>
      <c r="M104" s="91"/>
      <c r="N104" s="89"/>
      <c r="O104" s="89"/>
      <c r="P104" s="89"/>
      <c r="Q104" s="90"/>
      <c r="S104" s="7" t="str">
        <f t="shared" si="12"/>
        <v/>
      </c>
      <c r="T104" s="10" t="str">
        <f t="shared" si="13"/>
        <v xml:space="preserve">
</v>
      </c>
      <c r="U104" s="233">
        <f t="shared" si="14"/>
        <v>0.104</v>
      </c>
      <c r="V104" s="39">
        <f t="shared" si="17"/>
        <v>1</v>
      </c>
      <c r="W104" s="39" t="e">
        <f>(VLOOKUP(B104,コード表!$A$2:$B$32,2,FALSE)*100+DAY(K104))</f>
        <v>#N/A</v>
      </c>
      <c r="X104" s="42" t="str">
        <f t="shared" si="15"/>
        <v/>
      </c>
      <c r="Y104" s="18" t="e">
        <f>(IF(Q104=9,0,100)+VLOOKUP(B104,コード表!$A$2:$B$32,2,FALSE))</f>
        <v>#N/A</v>
      </c>
      <c r="Z104" s="18" t="e">
        <f>(IF(Q104=9,900,0)+VLOOKUP(B104,コード表!$A$2:$B$32,2,FALSE))</f>
        <v>#N/A</v>
      </c>
      <c r="AA104" s="18" t="e">
        <f>(IF(Q104=9,90000,0)+(VLOOKUP(B104,コード表!$A$2:$B$32,2,FALSE))*100+DAY(M104))</f>
        <v>#N/A</v>
      </c>
      <c r="AB104" s="18">
        <f>COUNTIF(Z$1:Z104,Z104)</f>
        <v>103</v>
      </c>
      <c r="AC104" s="18">
        <f>COUNTIF(Y$1:Y104,Y104)</f>
        <v>103</v>
      </c>
      <c r="AD104" s="18" t="e">
        <f t="shared" si="16"/>
        <v>#N/A</v>
      </c>
      <c r="AE104" s="18">
        <f>COUNTIF(AD$1:AD104,AD104)</f>
        <v>103</v>
      </c>
    </row>
    <row r="105" spans="1:31" ht="27">
      <c r="A105" s="90">
        <v>104</v>
      </c>
      <c r="B105" s="89"/>
      <c r="C105" s="94"/>
      <c r="D105" s="89"/>
      <c r="E105" s="89"/>
      <c r="F105" s="90"/>
      <c r="G105" s="91"/>
      <c r="H105" s="89"/>
      <c r="I105" s="89"/>
      <c r="J105" s="93"/>
      <c r="K105" s="91"/>
      <c r="L105" s="298"/>
      <c r="M105" s="91"/>
      <c r="N105" s="89"/>
      <c r="O105" s="89"/>
      <c r="P105" s="89"/>
      <c r="Q105" s="90"/>
      <c r="S105" s="7" t="str">
        <f t="shared" si="12"/>
        <v/>
      </c>
      <c r="T105" s="10" t="str">
        <f t="shared" si="13"/>
        <v xml:space="preserve">
</v>
      </c>
      <c r="U105" s="233">
        <f t="shared" si="14"/>
        <v>0.105</v>
      </c>
      <c r="V105" s="39">
        <f t="shared" si="17"/>
        <v>1</v>
      </c>
      <c r="W105" s="39" t="e">
        <f>(VLOOKUP(B105,コード表!$A$2:$B$32,2,FALSE)*100+DAY(K105))</f>
        <v>#N/A</v>
      </c>
      <c r="X105" s="42" t="str">
        <f t="shared" si="15"/>
        <v/>
      </c>
      <c r="Y105" s="18" t="e">
        <f>(IF(Q105=9,0,100)+VLOOKUP(B105,コード表!$A$2:$B$32,2,FALSE))</f>
        <v>#N/A</v>
      </c>
      <c r="Z105" s="18" t="e">
        <f>(IF(Q105=9,900,0)+VLOOKUP(B105,コード表!$A$2:$B$32,2,FALSE))</f>
        <v>#N/A</v>
      </c>
      <c r="AA105" s="18" t="e">
        <f>(IF(Q105=9,90000,0)+(VLOOKUP(B105,コード表!$A$2:$B$32,2,FALSE))*100+DAY(M105))</f>
        <v>#N/A</v>
      </c>
      <c r="AB105" s="18">
        <f>COUNTIF(Z$1:Z105,Z105)</f>
        <v>104</v>
      </c>
      <c r="AC105" s="18">
        <f>COUNTIF(Y$1:Y105,Y105)</f>
        <v>104</v>
      </c>
      <c r="AD105" s="18" t="e">
        <f t="shared" si="16"/>
        <v>#N/A</v>
      </c>
      <c r="AE105" s="18">
        <f>COUNTIF(AD$1:AD105,AD105)</f>
        <v>104</v>
      </c>
    </row>
    <row r="106" spans="1:31" ht="27">
      <c r="A106" s="90">
        <v>105</v>
      </c>
      <c r="B106" s="89"/>
      <c r="C106" s="94"/>
      <c r="D106" s="89"/>
      <c r="E106" s="89"/>
      <c r="F106" s="90"/>
      <c r="G106" s="91"/>
      <c r="H106" s="89"/>
      <c r="I106" s="89"/>
      <c r="J106" s="93"/>
      <c r="K106" s="91"/>
      <c r="L106" s="298"/>
      <c r="M106" s="91"/>
      <c r="N106" s="89"/>
      <c r="O106" s="89"/>
      <c r="P106" s="89"/>
      <c r="Q106" s="90"/>
      <c r="S106" s="7" t="str">
        <f t="shared" si="12"/>
        <v/>
      </c>
      <c r="T106" s="10" t="str">
        <f t="shared" si="13"/>
        <v xml:space="preserve">
</v>
      </c>
      <c r="U106" s="233">
        <f t="shared" si="14"/>
        <v>0.106</v>
      </c>
      <c r="V106" s="39">
        <f t="shared" si="17"/>
        <v>1</v>
      </c>
      <c r="W106" s="39" t="e">
        <f>(VLOOKUP(B106,コード表!$A$2:$B$32,2,FALSE)*100+DAY(K106))</f>
        <v>#N/A</v>
      </c>
      <c r="X106" s="42" t="str">
        <f t="shared" si="15"/>
        <v/>
      </c>
      <c r="Y106" s="18" t="e">
        <f>(IF(Q106=9,0,100)+VLOOKUP(B106,コード表!$A$2:$B$32,2,FALSE))</f>
        <v>#N/A</v>
      </c>
      <c r="Z106" s="18" t="e">
        <f>(IF(Q106=9,900,0)+VLOOKUP(B106,コード表!$A$2:$B$32,2,FALSE))</f>
        <v>#N/A</v>
      </c>
      <c r="AA106" s="18" t="e">
        <f>(IF(Q106=9,90000,0)+(VLOOKUP(B106,コード表!$A$2:$B$32,2,FALSE))*100+DAY(M106))</f>
        <v>#N/A</v>
      </c>
      <c r="AB106" s="18">
        <f>COUNTIF(Z$1:Z106,Z106)</f>
        <v>105</v>
      </c>
      <c r="AC106" s="18">
        <f>COUNTIF(Y$1:Y106,Y106)</f>
        <v>105</v>
      </c>
      <c r="AD106" s="18" t="e">
        <f t="shared" si="16"/>
        <v>#N/A</v>
      </c>
      <c r="AE106" s="18">
        <f>COUNTIF(AD$1:AD106,AD106)</f>
        <v>105</v>
      </c>
    </row>
    <row r="107" spans="1:31" ht="27">
      <c r="A107" s="90">
        <v>106</v>
      </c>
      <c r="B107" s="89"/>
      <c r="C107" s="94"/>
      <c r="D107" s="89"/>
      <c r="E107" s="89"/>
      <c r="F107" s="90"/>
      <c r="G107" s="91"/>
      <c r="H107" s="89"/>
      <c r="I107" s="89"/>
      <c r="J107" s="93"/>
      <c r="K107" s="91"/>
      <c r="L107" s="298"/>
      <c r="M107" s="91"/>
      <c r="N107" s="89"/>
      <c r="O107" s="89"/>
      <c r="P107" s="89"/>
      <c r="Q107" s="90"/>
      <c r="S107" s="7" t="str">
        <f t="shared" si="12"/>
        <v/>
      </c>
      <c r="T107" s="10" t="str">
        <f t="shared" si="13"/>
        <v xml:space="preserve">
</v>
      </c>
      <c r="U107" s="233">
        <f t="shared" si="14"/>
        <v>0.107</v>
      </c>
      <c r="V107" s="39">
        <f t="shared" si="17"/>
        <v>1</v>
      </c>
      <c r="W107" s="39" t="e">
        <f>(VLOOKUP(B107,コード表!$A$2:$B$32,2,FALSE)*100+DAY(K107))</f>
        <v>#N/A</v>
      </c>
      <c r="X107" s="42" t="str">
        <f t="shared" si="15"/>
        <v/>
      </c>
      <c r="Y107" s="18" t="e">
        <f>(IF(Q107=9,0,100)+VLOOKUP(B107,コード表!$A$2:$B$32,2,FALSE))</f>
        <v>#N/A</v>
      </c>
      <c r="Z107" s="18" t="e">
        <f>(IF(Q107=9,900,0)+VLOOKUP(B107,コード表!$A$2:$B$32,2,FALSE))</f>
        <v>#N/A</v>
      </c>
      <c r="AA107" s="18" t="e">
        <f>(IF(Q107=9,90000,0)+(VLOOKUP(B107,コード表!$A$2:$B$32,2,FALSE))*100+DAY(M107))</f>
        <v>#N/A</v>
      </c>
      <c r="AB107" s="18">
        <f>COUNTIF(Z$1:Z107,Z107)</f>
        <v>106</v>
      </c>
      <c r="AC107" s="18">
        <f>COUNTIF(Y$1:Y107,Y107)</f>
        <v>106</v>
      </c>
      <c r="AD107" s="18" t="e">
        <f t="shared" si="16"/>
        <v>#N/A</v>
      </c>
      <c r="AE107" s="18">
        <f>COUNTIF(AD$1:AD107,AD107)</f>
        <v>106</v>
      </c>
    </row>
    <row r="108" spans="1:31" ht="27">
      <c r="A108" s="90">
        <v>107</v>
      </c>
      <c r="B108" s="89"/>
      <c r="C108" s="94"/>
      <c r="D108" s="89"/>
      <c r="E108" s="89"/>
      <c r="F108" s="90"/>
      <c r="G108" s="91"/>
      <c r="H108" s="89"/>
      <c r="I108" s="89"/>
      <c r="J108" s="93"/>
      <c r="K108" s="91"/>
      <c r="L108" s="298"/>
      <c r="M108" s="91"/>
      <c r="N108" s="89"/>
      <c r="O108" s="89"/>
      <c r="P108" s="89"/>
      <c r="Q108" s="90"/>
      <c r="S108" s="7" t="str">
        <f t="shared" si="12"/>
        <v/>
      </c>
      <c r="T108" s="10" t="str">
        <f t="shared" si="13"/>
        <v xml:space="preserve">
</v>
      </c>
      <c r="U108" s="233">
        <f t="shared" si="14"/>
        <v>0.108</v>
      </c>
      <c r="V108" s="39">
        <f t="shared" si="17"/>
        <v>1</v>
      </c>
      <c r="W108" s="39" t="e">
        <f>(VLOOKUP(B108,コード表!$A$2:$B$32,2,FALSE)*100+DAY(K108))</f>
        <v>#N/A</v>
      </c>
      <c r="X108" s="42" t="str">
        <f t="shared" si="15"/>
        <v/>
      </c>
      <c r="Y108" s="18" t="e">
        <f>(IF(Q108=9,0,100)+VLOOKUP(B108,コード表!$A$2:$B$32,2,FALSE))</f>
        <v>#N/A</v>
      </c>
      <c r="Z108" s="18" t="e">
        <f>(IF(Q108=9,900,0)+VLOOKUP(B108,コード表!$A$2:$B$32,2,FALSE))</f>
        <v>#N/A</v>
      </c>
      <c r="AA108" s="18" t="e">
        <f>(IF(Q108=9,90000,0)+(VLOOKUP(B108,コード表!$A$2:$B$32,2,FALSE))*100+DAY(M108))</f>
        <v>#N/A</v>
      </c>
      <c r="AB108" s="18">
        <f>COUNTIF(Z$1:Z108,Z108)</f>
        <v>107</v>
      </c>
      <c r="AC108" s="18">
        <f>COUNTIF(Y$1:Y108,Y108)</f>
        <v>107</v>
      </c>
      <c r="AD108" s="18" t="e">
        <f t="shared" si="16"/>
        <v>#N/A</v>
      </c>
      <c r="AE108" s="18">
        <f>COUNTIF(AD$1:AD108,AD108)</f>
        <v>107</v>
      </c>
    </row>
    <row r="109" spans="1:31" ht="27">
      <c r="A109" s="90">
        <v>108</v>
      </c>
      <c r="B109" s="89"/>
      <c r="C109" s="94"/>
      <c r="D109" s="89"/>
      <c r="E109" s="89"/>
      <c r="F109" s="90"/>
      <c r="G109" s="91"/>
      <c r="H109" s="89"/>
      <c r="I109" s="89"/>
      <c r="J109" s="93"/>
      <c r="K109" s="91"/>
      <c r="L109" s="298"/>
      <c r="M109" s="91"/>
      <c r="N109" s="89"/>
      <c r="O109" s="89"/>
      <c r="P109" s="89"/>
      <c r="Q109" s="90"/>
      <c r="S109" s="7" t="str">
        <f t="shared" si="12"/>
        <v/>
      </c>
      <c r="T109" s="10" t="str">
        <f t="shared" si="13"/>
        <v xml:space="preserve">
</v>
      </c>
      <c r="U109" s="233">
        <f t="shared" si="14"/>
        <v>0.109</v>
      </c>
      <c r="V109" s="39">
        <f t="shared" si="17"/>
        <v>1</v>
      </c>
      <c r="W109" s="39" t="e">
        <f>(VLOOKUP(B109,コード表!$A$2:$B$32,2,FALSE)*100+DAY(K109))</f>
        <v>#N/A</v>
      </c>
      <c r="X109" s="42" t="str">
        <f t="shared" si="15"/>
        <v/>
      </c>
      <c r="Y109" s="18" t="e">
        <f>(IF(Q109=9,0,100)+VLOOKUP(B109,コード表!$A$2:$B$32,2,FALSE))</f>
        <v>#N/A</v>
      </c>
      <c r="Z109" s="18" t="e">
        <f>(IF(Q109=9,900,0)+VLOOKUP(B109,コード表!$A$2:$B$32,2,FALSE))</f>
        <v>#N/A</v>
      </c>
      <c r="AA109" s="18" t="e">
        <f>(IF(Q109=9,90000,0)+(VLOOKUP(B109,コード表!$A$2:$B$32,2,FALSE))*100+DAY(M109))</f>
        <v>#N/A</v>
      </c>
      <c r="AB109" s="18">
        <f>COUNTIF(Z$1:Z109,Z109)</f>
        <v>108</v>
      </c>
      <c r="AC109" s="18">
        <f>COUNTIF(Y$1:Y109,Y109)</f>
        <v>108</v>
      </c>
      <c r="AD109" s="18" t="e">
        <f t="shared" si="16"/>
        <v>#N/A</v>
      </c>
      <c r="AE109" s="18">
        <f>COUNTIF(AD$1:AD109,AD109)</f>
        <v>108</v>
      </c>
    </row>
    <row r="110" spans="1:31" ht="27">
      <c r="A110" s="90">
        <v>109</v>
      </c>
      <c r="B110" s="89"/>
      <c r="C110" s="94"/>
      <c r="D110" s="89"/>
      <c r="E110" s="89"/>
      <c r="F110" s="90"/>
      <c r="G110" s="91"/>
      <c r="H110" s="89"/>
      <c r="I110" s="89"/>
      <c r="J110" s="93"/>
      <c r="K110" s="91"/>
      <c r="L110" s="298"/>
      <c r="M110" s="91"/>
      <c r="N110" s="89"/>
      <c r="O110" s="89"/>
      <c r="P110" s="89"/>
      <c r="Q110" s="90"/>
      <c r="S110" s="7" t="str">
        <f t="shared" si="12"/>
        <v/>
      </c>
      <c r="T110" s="10" t="str">
        <f t="shared" si="13"/>
        <v xml:space="preserve">
</v>
      </c>
      <c r="U110" s="233">
        <f t="shared" si="14"/>
        <v>0.11</v>
      </c>
      <c r="V110" s="39">
        <f t="shared" si="17"/>
        <v>1</v>
      </c>
      <c r="W110" s="39" t="e">
        <f>(VLOOKUP(B110,コード表!$A$2:$B$32,2,FALSE)*100+DAY(K110))</f>
        <v>#N/A</v>
      </c>
      <c r="X110" s="42" t="str">
        <f t="shared" si="15"/>
        <v/>
      </c>
      <c r="Y110" s="18" t="e">
        <f>(IF(Q110=9,0,100)+VLOOKUP(B110,コード表!$A$2:$B$32,2,FALSE))</f>
        <v>#N/A</v>
      </c>
      <c r="Z110" s="18" t="e">
        <f>(IF(Q110=9,900,0)+VLOOKUP(B110,コード表!$A$2:$B$32,2,FALSE))</f>
        <v>#N/A</v>
      </c>
      <c r="AA110" s="18" t="e">
        <f>(IF(Q110=9,90000,0)+(VLOOKUP(B110,コード表!$A$2:$B$32,2,FALSE))*100+DAY(M110))</f>
        <v>#N/A</v>
      </c>
      <c r="AB110" s="18">
        <f>COUNTIF(Z$1:Z110,Z110)</f>
        <v>109</v>
      </c>
      <c r="AC110" s="18">
        <f>COUNTIF(Y$1:Y110,Y110)</f>
        <v>109</v>
      </c>
      <c r="AD110" s="18" t="e">
        <f t="shared" si="16"/>
        <v>#N/A</v>
      </c>
      <c r="AE110" s="18">
        <f>COUNTIF(AD$1:AD110,AD110)</f>
        <v>109</v>
      </c>
    </row>
    <row r="111" spans="1:31" ht="27">
      <c r="A111" s="90">
        <v>110</v>
      </c>
      <c r="B111" s="89"/>
      <c r="C111" s="94"/>
      <c r="D111" s="89"/>
      <c r="E111" s="89"/>
      <c r="F111" s="90"/>
      <c r="G111" s="91"/>
      <c r="H111" s="89"/>
      <c r="I111" s="89"/>
      <c r="J111" s="93"/>
      <c r="K111" s="91"/>
      <c r="L111" s="298"/>
      <c r="M111" s="91"/>
      <c r="N111" s="89"/>
      <c r="O111" s="89"/>
      <c r="P111" s="89"/>
      <c r="Q111" s="90"/>
      <c r="S111" s="7" t="str">
        <f t="shared" si="12"/>
        <v/>
      </c>
      <c r="T111" s="10" t="str">
        <f t="shared" si="13"/>
        <v xml:space="preserve">
</v>
      </c>
      <c r="U111" s="233">
        <f t="shared" si="14"/>
        <v>0.111</v>
      </c>
      <c r="V111" s="39">
        <f t="shared" si="17"/>
        <v>1</v>
      </c>
      <c r="W111" s="39" t="e">
        <f>(VLOOKUP(B111,コード表!$A$2:$B$32,2,FALSE)*100+DAY(K111))</f>
        <v>#N/A</v>
      </c>
      <c r="X111" s="42" t="str">
        <f t="shared" si="15"/>
        <v/>
      </c>
      <c r="Y111" s="18" t="e">
        <f>(IF(Q111=9,0,100)+VLOOKUP(B111,コード表!$A$2:$B$32,2,FALSE))</f>
        <v>#N/A</v>
      </c>
      <c r="Z111" s="18" t="e">
        <f>(IF(Q111=9,900,0)+VLOOKUP(B111,コード表!$A$2:$B$32,2,FALSE))</f>
        <v>#N/A</v>
      </c>
      <c r="AA111" s="18" t="e">
        <f>(IF(Q111=9,90000,0)+(VLOOKUP(B111,コード表!$A$2:$B$32,2,FALSE))*100+DAY(M111))</f>
        <v>#N/A</v>
      </c>
      <c r="AB111" s="18">
        <f>COUNTIF(Z$1:Z111,Z111)</f>
        <v>110</v>
      </c>
      <c r="AC111" s="18">
        <f>COUNTIF(Y$1:Y111,Y111)</f>
        <v>110</v>
      </c>
      <c r="AD111" s="18" t="e">
        <f t="shared" si="16"/>
        <v>#N/A</v>
      </c>
      <c r="AE111" s="18">
        <f>COUNTIF(AD$1:AD111,AD111)</f>
        <v>110</v>
      </c>
    </row>
    <row r="112" spans="1:31" ht="27">
      <c r="A112" s="90">
        <v>111</v>
      </c>
      <c r="B112" s="89"/>
      <c r="C112" s="94"/>
      <c r="D112" s="89"/>
      <c r="E112" s="89"/>
      <c r="F112" s="90"/>
      <c r="G112" s="91"/>
      <c r="H112" s="89"/>
      <c r="I112" s="89"/>
      <c r="J112" s="93"/>
      <c r="K112" s="91"/>
      <c r="L112" s="298"/>
      <c r="M112" s="91"/>
      <c r="N112" s="89"/>
      <c r="O112" s="89"/>
      <c r="P112" s="89"/>
      <c r="Q112" s="90"/>
      <c r="S112" s="7" t="str">
        <f t="shared" si="12"/>
        <v/>
      </c>
      <c r="T112" s="10" t="str">
        <f t="shared" si="13"/>
        <v xml:space="preserve">
</v>
      </c>
      <c r="U112" s="233">
        <f t="shared" si="14"/>
        <v>0.112</v>
      </c>
      <c r="V112" s="39">
        <f t="shared" si="17"/>
        <v>1</v>
      </c>
      <c r="W112" s="39" t="e">
        <f>(VLOOKUP(B112,コード表!$A$2:$B$32,2,FALSE)*100+DAY(K112))</f>
        <v>#N/A</v>
      </c>
      <c r="X112" s="42" t="str">
        <f t="shared" si="15"/>
        <v/>
      </c>
      <c r="Y112" s="18" t="e">
        <f>(IF(Q112=9,0,100)+VLOOKUP(B112,コード表!$A$2:$B$32,2,FALSE))</f>
        <v>#N/A</v>
      </c>
      <c r="Z112" s="18" t="e">
        <f>(IF(Q112=9,900,0)+VLOOKUP(B112,コード表!$A$2:$B$32,2,FALSE))</f>
        <v>#N/A</v>
      </c>
      <c r="AA112" s="18" t="e">
        <f>(IF(Q112=9,90000,0)+(VLOOKUP(B112,コード表!$A$2:$B$32,2,FALSE))*100+DAY(M112))</f>
        <v>#N/A</v>
      </c>
      <c r="AB112" s="18">
        <f>COUNTIF(Z$1:Z112,Z112)</f>
        <v>111</v>
      </c>
      <c r="AC112" s="18">
        <f>COUNTIF(Y$1:Y112,Y112)</f>
        <v>111</v>
      </c>
      <c r="AD112" s="18" t="e">
        <f t="shared" si="16"/>
        <v>#N/A</v>
      </c>
      <c r="AE112" s="18">
        <f>COUNTIF(AD$1:AD112,AD112)</f>
        <v>111</v>
      </c>
    </row>
    <row r="113" spans="1:31" ht="27">
      <c r="A113" s="90">
        <v>112</v>
      </c>
      <c r="B113" s="89"/>
      <c r="C113" s="94"/>
      <c r="D113" s="89"/>
      <c r="E113" s="89"/>
      <c r="F113" s="90"/>
      <c r="G113" s="91"/>
      <c r="H113" s="89"/>
      <c r="I113" s="89"/>
      <c r="J113" s="93"/>
      <c r="K113" s="91"/>
      <c r="L113" s="298"/>
      <c r="M113" s="91"/>
      <c r="N113" s="89"/>
      <c r="O113" s="89"/>
      <c r="P113" s="89"/>
      <c r="Q113" s="90"/>
      <c r="S113" s="7" t="str">
        <f t="shared" si="12"/>
        <v/>
      </c>
      <c r="T113" s="10" t="str">
        <f t="shared" si="13"/>
        <v xml:space="preserve">
</v>
      </c>
      <c r="U113" s="233">
        <f t="shared" si="14"/>
        <v>0.113</v>
      </c>
      <c r="V113" s="39">
        <f t="shared" si="17"/>
        <v>1</v>
      </c>
      <c r="W113" s="39" t="e">
        <f>(VLOOKUP(B113,コード表!$A$2:$B$32,2,FALSE)*100+DAY(K113))</f>
        <v>#N/A</v>
      </c>
      <c r="X113" s="42" t="str">
        <f t="shared" si="15"/>
        <v/>
      </c>
      <c r="Y113" s="18" t="e">
        <f>(IF(Q113=9,0,100)+VLOOKUP(B113,コード表!$A$2:$B$32,2,FALSE))</f>
        <v>#N/A</v>
      </c>
      <c r="Z113" s="18" t="e">
        <f>(IF(Q113=9,900,0)+VLOOKUP(B113,コード表!$A$2:$B$32,2,FALSE))</f>
        <v>#N/A</v>
      </c>
      <c r="AA113" s="18" t="e">
        <f>(IF(Q113=9,90000,0)+(VLOOKUP(B113,コード表!$A$2:$B$32,2,FALSE))*100+DAY(M113))</f>
        <v>#N/A</v>
      </c>
      <c r="AB113" s="18">
        <f>COUNTIF(Z$1:Z113,Z113)</f>
        <v>112</v>
      </c>
      <c r="AC113" s="18">
        <f>COUNTIF(Y$1:Y113,Y113)</f>
        <v>112</v>
      </c>
      <c r="AD113" s="18" t="e">
        <f t="shared" si="16"/>
        <v>#N/A</v>
      </c>
      <c r="AE113" s="18">
        <f>COUNTIF(AD$1:AD113,AD113)</f>
        <v>112</v>
      </c>
    </row>
    <row r="114" spans="1:31" ht="27">
      <c r="A114" s="90">
        <v>113</v>
      </c>
      <c r="B114" s="89"/>
      <c r="C114" s="94"/>
      <c r="D114" s="89"/>
      <c r="E114" s="89"/>
      <c r="F114" s="90"/>
      <c r="G114" s="91"/>
      <c r="H114" s="89"/>
      <c r="I114" s="89"/>
      <c r="J114" s="93"/>
      <c r="K114" s="91"/>
      <c r="L114" s="298"/>
      <c r="M114" s="91"/>
      <c r="N114" s="89"/>
      <c r="O114" s="89"/>
      <c r="P114" s="89"/>
      <c r="Q114" s="90"/>
      <c r="S114" s="7" t="str">
        <f t="shared" si="12"/>
        <v/>
      </c>
      <c r="T114" s="10" t="str">
        <f t="shared" si="13"/>
        <v xml:space="preserve">
</v>
      </c>
      <c r="U114" s="233">
        <f t="shared" si="14"/>
        <v>0.114</v>
      </c>
      <c r="V114" s="39">
        <f t="shared" si="17"/>
        <v>1</v>
      </c>
      <c r="W114" s="39" t="e">
        <f>(VLOOKUP(B114,コード表!$A$2:$B$32,2,FALSE)*100+DAY(K114))</f>
        <v>#N/A</v>
      </c>
      <c r="X114" s="42" t="str">
        <f t="shared" si="15"/>
        <v/>
      </c>
      <c r="Y114" s="18" t="e">
        <f>(IF(Q114=9,0,100)+VLOOKUP(B114,コード表!$A$2:$B$32,2,FALSE))</f>
        <v>#N/A</v>
      </c>
      <c r="Z114" s="18" t="e">
        <f>(IF(Q114=9,900,0)+VLOOKUP(B114,コード表!$A$2:$B$32,2,FALSE))</f>
        <v>#N/A</v>
      </c>
      <c r="AA114" s="18" t="e">
        <f>(IF(Q114=9,90000,0)+(VLOOKUP(B114,コード表!$A$2:$B$32,2,FALSE))*100+DAY(M114))</f>
        <v>#N/A</v>
      </c>
      <c r="AB114" s="18">
        <f>COUNTIF(Z$1:Z114,Z114)</f>
        <v>113</v>
      </c>
      <c r="AC114" s="18">
        <f>COUNTIF(Y$1:Y114,Y114)</f>
        <v>113</v>
      </c>
      <c r="AD114" s="18" t="e">
        <f t="shared" si="16"/>
        <v>#N/A</v>
      </c>
      <c r="AE114" s="18">
        <f>COUNTIF(AD$1:AD114,AD114)</f>
        <v>113</v>
      </c>
    </row>
    <row r="115" spans="1:31" ht="27">
      <c r="A115" s="90">
        <v>114</v>
      </c>
      <c r="B115" s="89"/>
      <c r="C115" s="94"/>
      <c r="D115" s="89"/>
      <c r="E115" s="89"/>
      <c r="F115" s="90"/>
      <c r="G115" s="91"/>
      <c r="H115" s="89"/>
      <c r="I115" s="89"/>
      <c r="J115" s="93"/>
      <c r="K115" s="91"/>
      <c r="L115" s="298"/>
      <c r="M115" s="91"/>
      <c r="N115" s="89"/>
      <c r="O115" s="89"/>
      <c r="P115" s="89"/>
      <c r="Q115" s="90"/>
      <c r="S115" s="7" t="str">
        <f t="shared" si="12"/>
        <v/>
      </c>
      <c r="T115" s="10" t="str">
        <f t="shared" si="13"/>
        <v xml:space="preserve">
</v>
      </c>
      <c r="U115" s="233">
        <f t="shared" si="14"/>
        <v>0.115</v>
      </c>
      <c r="V115" s="39">
        <f t="shared" si="17"/>
        <v>1</v>
      </c>
      <c r="W115" s="39" t="e">
        <f>(VLOOKUP(B115,コード表!$A$2:$B$32,2,FALSE)*100+DAY(K115))</f>
        <v>#N/A</v>
      </c>
      <c r="X115" s="42" t="str">
        <f t="shared" si="15"/>
        <v/>
      </c>
      <c r="Y115" s="18" t="e">
        <f>(IF(Q115=9,0,100)+VLOOKUP(B115,コード表!$A$2:$B$32,2,FALSE))</f>
        <v>#N/A</v>
      </c>
      <c r="Z115" s="18" t="e">
        <f>(IF(Q115=9,900,0)+VLOOKUP(B115,コード表!$A$2:$B$32,2,FALSE))</f>
        <v>#N/A</v>
      </c>
      <c r="AA115" s="18" t="e">
        <f>(IF(Q115=9,90000,0)+(VLOOKUP(B115,コード表!$A$2:$B$32,2,FALSE))*100+DAY(M115))</f>
        <v>#N/A</v>
      </c>
      <c r="AB115" s="18">
        <f>COUNTIF(Z$1:Z115,Z115)</f>
        <v>114</v>
      </c>
      <c r="AC115" s="18">
        <f>COUNTIF(Y$1:Y115,Y115)</f>
        <v>114</v>
      </c>
      <c r="AD115" s="18" t="e">
        <f t="shared" si="16"/>
        <v>#N/A</v>
      </c>
      <c r="AE115" s="18">
        <f>COUNTIF(AD$1:AD115,AD115)</f>
        <v>114</v>
      </c>
    </row>
    <row r="116" spans="1:31" ht="27">
      <c r="A116" s="90">
        <v>115</v>
      </c>
      <c r="B116" s="89"/>
      <c r="C116" s="94"/>
      <c r="D116" s="89"/>
      <c r="E116" s="89"/>
      <c r="F116" s="90"/>
      <c r="G116" s="91"/>
      <c r="H116" s="89"/>
      <c r="I116" s="89"/>
      <c r="J116" s="93"/>
      <c r="K116" s="91"/>
      <c r="L116" s="298"/>
      <c r="M116" s="91"/>
      <c r="N116" s="89"/>
      <c r="O116" s="89"/>
      <c r="P116" s="89"/>
      <c r="Q116" s="90"/>
      <c r="S116" s="7" t="str">
        <f t="shared" ref="S116:S161" si="18">CONCATENATE(B116,C116)</f>
        <v/>
      </c>
      <c r="T116" s="10" t="str">
        <f t="shared" ref="T116:T161" si="19">E116&amp;CHAR(10)&amp;D116</f>
        <v xml:space="preserve">
</v>
      </c>
      <c r="U116" s="233">
        <f t="shared" ref="U116:U161" si="20">K116+ROW()/1000</f>
        <v>0.11600000000000001</v>
      </c>
      <c r="V116" s="39">
        <f t="shared" si="17"/>
        <v>1</v>
      </c>
      <c r="W116" s="39" t="e">
        <f>(VLOOKUP(B116,コード表!$A$2:$B$32,2,FALSE)*100+DAY(K116))</f>
        <v>#N/A</v>
      </c>
      <c r="X116" s="42" t="str">
        <f t="shared" ref="X116:X161" si="21">IF(J116="","",(TEXT(J116,"aaa")))</f>
        <v/>
      </c>
      <c r="Y116" s="18" t="e">
        <f>(IF(Q116=9,0,100)+VLOOKUP(B116,コード表!$A$2:$B$32,2,FALSE))</f>
        <v>#N/A</v>
      </c>
      <c r="Z116" s="18" t="e">
        <f>(IF(Q116=9,900,0)+VLOOKUP(B116,コード表!$A$2:$B$32,2,FALSE))</f>
        <v>#N/A</v>
      </c>
      <c r="AA116" s="18" t="e">
        <f>(IF(Q116=9,90000,0)+(VLOOKUP(B116,コード表!$A$2:$B$32,2,FALSE))*100+DAY(M116))</f>
        <v>#N/A</v>
      </c>
      <c r="AB116" s="18">
        <f>COUNTIF(Z$1:Z116,Z116)</f>
        <v>115</v>
      </c>
      <c r="AC116" s="18">
        <f>COUNTIF(Y$1:Y116,Y116)</f>
        <v>115</v>
      </c>
      <c r="AD116" s="18" t="e">
        <f t="shared" ref="AD116:AD161" si="22">IF(AND(Q116=0,Y116&gt;100),1,0)</f>
        <v>#N/A</v>
      </c>
      <c r="AE116" s="18">
        <f>COUNTIF(AD$1:AD116,AD116)</f>
        <v>115</v>
      </c>
    </row>
    <row r="117" spans="1:31" ht="27">
      <c r="A117" s="90">
        <v>116</v>
      </c>
      <c r="B117" s="89"/>
      <c r="C117" s="94"/>
      <c r="D117" s="89"/>
      <c r="E117" s="89"/>
      <c r="F117" s="90"/>
      <c r="G117" s="91"/>
      <c r="H117" s="89"/>
      <c r="I117" s="89"/>
      <c r="J117" s="93"/>
      <c r="K117" s="91"/>
      <c r="L117" s="298"/>
      <c r="M117" s="91"/>
      <c r="N117" s="89"/>
      <c r="O117" s="89"/>
      <c r="P117" s="89"/>
      <c r="Q117" s="90"/>
      <c r="S117" s="7" t="str">
        <f t="shared" si="18"/>
        <v/>
      </c>
      <c r="T117" s="10" t="str">
        <f t="shared" si="19"/>
        <v xml:space="preserve">
</v>
      </c>
      <c r="U117" s="233">
        <f t="shared" si="20"/>
        <v>0.11700000000000001</v>
      </c>
      <c r="V117" s="39">
        <f t="shared" si="17"/>
        <v>1</v>
      </c>
      <c r="W117" s="39" t="e">
        <f>(VLOOKUP(B117,コード表!$A$2:$B$32,2,FALSE)*100+DAY(K117))</f>
        <v>#N/A</v>
      </c>
      <c r="X117" s="42" t="str">
        <f t="shared" si="21"/>
        <v/>
      </c>
      <c r="Y117" s="18" t="e">
        <f>(IF(Q117=9,0,100)+VLOOKUP(B117,コード表!$A$2:$B$32,2,FALSE))</f>
        <v>#N/A</v>
      </c>
      <c r="Z117" s="18" t="e">
        <f>(IF(Q117=9,900,0)+VLOOKUP(B117,コード表!$A$2:$B$32,2,FALSE))</f>
        <v>#N/A</v>
      </c>
      <c r="AA117" s="18" t="e">
        <f>(IF(Q117=9,90000,0)+(VLOOKUP(B117,コード表!$A$2:$B$32,2,FALSE))*100+DAY(M117))</f>
        <v>#N/A</v>
      </c>
      <c r="AB117" s="18">
        <f>COUNTIF(Z$1:Z117,Z117)</f>
        <v>116</v>
      </c>
      <c r="AC117" s="18">
        <f>COUNTIF(Y$1:Y117,Y117)</f>
        <v>116</v>
      </c>
      <c r="AD117" s="18" t="e">
        <f t="shared" si="22"/>
        <v>#N/A</v>
      </c>
      <c r="AE117" s="18">
        <f>COUNTIF(AD$1:AD117,AD117)</f>
        <v>116</v>
      </c>
    </row>
    <row r="118" spans="1:31" ht="27">
      <c r="A118" s="90">
        <v>117</v>
      </c>
      <c r="B118" s="89"/>
      <c r="C118" s="94"/>
      <c r="D118" s="89"/>
      <c r="E118" s="89"/>
      <c r="F118" s="90"/>
      <c r="G118" s="91"/>
      <c r="H118" s="89"/>
      <c r="I118" s="89"/>
      <c r="J118" s="93"/>
      <c r="K118" s="91"/>
      <c r="L118" s="298"/>
      <c r="M118" s="91"/>
      <c r="N118" s="89"/>
      <c r="O118" s="89"/>
      <c r="P118" s="89"/>
      <c r="Q118" s="90"/>
      <c r="S118" s="7" t="str">
        <f t="shared" si="18"/>
        <v/>
      </c>
      <c r="T118" s="10" t="str">
        <f t="shared" si="19"/>
        <v xml:space="preserve">
</v>
      </c>
      <c r="U118" s="233">
        <f t="shared" si="20"/>
        <v>0.11799999999999999</v>
      </c>
      <c r="V118" s="39">
        <f t="shared" si="17"/>
        <v>1</v>
      </c>
      <c r="W118" s="39" t="e">
        <f>(VLOOKUP(B118,コード表!$A$2:$B$32,2,FALSE)*100+DAY(K118))</f>
        <v>#N/A</v>
      </c>
      <c r="X118" s="42" t="str">
        <f t="shared" si="21"/>
        <v/>
      </c>
      <c r="Y118" s="18" t="e">
        <f>(IF(Q118=9,0,100)+VLOOKUP(B118,コード表!$A$2:$B$32,2,FALSE))</f>
        <v>#N/A</v>
      </c>
      <c r="Z118" s="18" t="e">
        <f>(IF(Q118=9,900,0)+VLOOKUP(B118,コード表!$A$2:$B$32,2,FALSE))</f>
        <v>#N/A</v>
      </c>
      <c r="AA118" s="18" t="e">
        <f>(IF(Q118=9,90000,0)+(VLOOKUP(B118,コード表!$A$2:$B$32,2,FALSE))*100+DAY(M118))</f>
        <v>#N/A</v>
      </c>
      <c r="AB118" s="18">
        <f>COUNTIF(Z$1:Z118,Z118)</f>
        <v>117</v>
      </c>
      <c r="AC118" s="18">
        <f>COUNTIF(Y$1:Y118,Y118)</f>
        <v>117</v>
      </c>
      <c r="AD118" s="18" t="e">
        <f t="shared" si="22"/>
        <v>#N/A</v>
      </c>
      <c r="AE118" s="18">
        <f>COUNTIF(AD$1:AD118,AD118)</f>
        <v>117</v>
      </c>
    </row>
    <row r="119" spans="1:31" ht="27">
      <c r="A119" s="90">
        <v>118</v>
      </c>
      <c r="B119" s="89"/>
      <c r="C119" s="94"/>
      <c r="D119" s="89"/>
      <c r="E119" s="89"/>
      <c r="F119" s="90"/>
      <c r="G119" s="91"/>
      <c r="H119" s="89"/>
      <c r="I119" s="89"/>
      <c r="J119" s="93"/>
      <c r="K119" s="91"/>
      <c r="L119" s="298"/>
      <c r="M119" s="91"/>
      <c r="N119" s="89"/>
      <c r="O119" s="89"/>
      <c r="P119" s="89"/>
      <c r="Q119" s="90"/>
      <c r="S119" s="7" t="str">
        <f t="shared" si="18"/>
        <v/>
      </c>
      <c r="T119" s="10" t="str">
        <f t="shared" si="19"/>
        <v xml:space="preserve">
</v>
      </c>
      <c r="U119" s="233">
        <f t="shared" si="20"/>
        <v>0.11899999999999999</v>
      </c>
      <c r="V119" s="39">
        <f t="shared" si="17"/>
        <v>1</v>
      </c>
      <c r="W119" s="39" t="e">
        <f>(VLOOKUP(B119,コード表!$A$2:$B$32,2,FALSE)*100+DAY(K119))</f>
        <v>#N/A</v>
      </c>
      <c r="X119" s="42" t="str">
        <f t="shared" si="21"/>
        <v/>
      </c>
      <c r="Y119" s="18" t="e">
        <f>(IF(Q119=9,0,100)+VLOOKUP(B119,コード表!$A$2:$B$32,2,FALSE))</f>
        <v>#N/A</v>
      </c>
      <c r="Z119" s="18" t="e">
        <f>(IF(Q119=9,900,0)+VLOOKUP(B119,コード表!$A$2:$B$32,2,FALSE))</f>
        <v>#N/A</v>
      </c>
      <c r="AA119" s="18" t="e">
        <f>(IF(Q119=9,90000,0)+(VLOOKUP(B119,コード表!$A$2:$B$32,2,FALSE))*100+DAY(M119))</f>
        <v>#N/A</v>
      </c>
      <c r="AB119" s="18">
        <f>COUNTIF(Z$1:Z119,Z119)</f>
        <v>118</v>
      </c>
      <c r="AC119" s="18">
        <f>COUNTIF(Y$1:Y119,Y119)</f>
        <v>118</v>
      </c>
      <c r="AD119" s="18" t="e">
        <f t="shared" si="22"/>
        <v>#N/A</v>
      </c>
      <c r="AE119" s="18">
        <f>COUNTIF(AD$1:AD119,AD119)</f>
        <v>118</v>
      </c>
    </row>
    <row r="120" spans="1:31" ht="27">
      <c r="A120" s="90">
        <v>119</v>
      </c>
      <c r="B120" s="89"/>
      <c r="C120" s="94"/>
      <c r="D120" s="89"/>
      <c r="E120" s="89"/>
      <c r="F120" s="90"/>
      <c r="G120" s="91"/>
      <c r="H120" s="89"/>
      <c r="I120" s="89"/>
      <c r="J120" s="93"/>
      <c r="K120" s="91"/>
      <c r="L120" s="298"/>
      <c r="M120" s="91"/>
      <c r="N120" s="89"/>
      <c r="O120" s="89"/>
      <c r="P120" s="89"/>
      <c r="Q120" s="90"/>
      <c r="S120" s="7" t="str">
        <f t="shared" si="18"/>
        <v/>
      </c>
      <c r="T120" s="10" t="str">
        <f t="shared" si="19"/>
        <v xml:space="preserve">
</v>
      </c>
      <c r="U120" s="233">
        <f t="shared" si="20"/>
        <v>0.12</v>
      </c>
      <c r="V120" s="39">
        <f t="shared" si="17"/>
        <v>1</v>
      </c>
      <c r="W120" s="39" t="e">
        <f>(VLOOKUP(B120,コード表!$A$2:$B$32,2,FALSE)*100+DAY(K120))</f>
        <v>#N/A</v>
      </c>
      <c r="X120" s="42" t="str">
        <f t="shared" si="21"/>
        <v/>
      </c>
      <c r="Y120" s="18" t="e">
        <f>(IF(Q120=9,0,100)+VLOOKUP(B120,コード表!$A$2:$B$32,2,FALSE))</f>
        <v>#N/A</v>
      </c>
      <c r="Z120" s="18" t="e">
        <f>(IF(Q120=9,900,0)+VLOOKUP(B120,コード表!$A$2:$B$32,2,FALSE))</f>
        <v>#N/A</v>
      </c>
      <c r="AA120" s="18" t="e">
        <f>(IF(Q120=9,90000,0)+(VLOOKUP(B120,コード表!$A$2:$B$32,2,FALSE))*100+DAY(M120))</f>
        <v>#N/A</v>
      </c>
      <c r="AB120" s="18">
        <f>COUNTIF(Z$1:Z120,Z120)</f>
        <v>119</v>
      </c>
      <c r="AC120" s="18">
        <f>COUNTIF(Y$1:Y120,Y120)</f>
        <v>119</v>
      </c>
      <c r="AD120" s="18" t="e">
        <f t="shared" si="22"/>
        <v>#N/A</v>
      </c>
      <c r="AE120" s="18">
        <f>COUNTIF(AD$1:AD120,AD120)</f>
        <v>119</v>
      </c>
    </row>
    <row r="121" spans="1:31" ht="27">
      <c r="A121" s="90">
        <v>120</v>
      </c>
      <c r="B121" s="89"/>
      <c r="C121" s="94"/>
      <c r="D121" s="89"/>
      <c r="E121" s="89"/>
      <c r="F121" s="90"/>
      <c r="G121" s="91"/>
      <c r="H121" s="89"/>
      <c r="I121" s="89"/>
      <c r="J121" s="93"/>
      <c r="K121" s="91"/>
      <c r="L121" s="298"/>
      <c r="M121" s="91"/>
      <c r="N121" s="89"/>
      <c r="O121" s="89"/>
      <c r="P121" s="89"/>
      <c r="Q121" s="90"/>
      <c r="S121" s="7" t="str">
        <f t="shared" si="18"/>
        <v/>
      </c>
      <c r="T121" s="10" t="str">
        <f t="shared" si="19"/>
        <v xml:space="preserve">
</v>
      </c>
      <c r="U121" s="233">
        <f t="shared" si="20"/>
        <v>0.121</v>
      </c>
      <c r="V121" s="39">
        <f t="shared" si="17"/>
        <v>1</v>
      </c>
      <c r="W121" s="39" t="e">
        <f>(VLOOKUP(B121,コード表!$A$2:$B$32,2,FALSE)*100+DAY(K121))</f>
        <v>#N/A</v>
      </c>
      <c r="X121" s="42" t="str">
        <f t="shared" si="21"/>
        <v/>
      </c>
      <c r="Y121" s="18" t="e">
        <f>(IF(Q121=9,0,100)+VLOOKUP(B121,コード表!$A$2:$B$32,2,FALSE))</f>
        <v>#N/A</v>
      </c>
      <c r="Z121" s="18" t="e">
        <f>(IF(Q121=9,900,0)+VLOOKUP(B121,コード表!$A$2:$B$32,2,FALSE))</f>
        <v>#N/A</v>
      </c>
      <c r="AA121" s="18" t="e">
        <f>(IF(Q121=9,90000,0)+(VLOOKUP(B121,コード表!$A$2:$B$32,2,FALSE))*100+DAY(M121))</f>
        <v>#N/A</v>
      </c>
      <c r="AB121" s="18">
        <f>COUNTIF(Z$1:Z121,Z121)</f>
        <v>120</v>
      </c>
      <c r="AC121" s="18">
        <f>COUNTIF(Y$1:Y121,Y121)</f>
        <v>120</v>
      </c>
      <c r="AD121" s="18" t="e">
        <f t="shared" si="22"/>
        <v>#N/A</v>
      </c>
      <c r="AE121" s="18">
        <f>COUNTIF(AD$1:AD121,AD121)</f>
        <v>120</v>
      </c>
    </row>
    <row r="122" spans="1:31" ht="27">
      <c r="A122" s="90">
        <v>121</v>
      </c>
      <c r="B122" s="89"/>
      <c r="C122" s="94"/>
      <c r="D122" s="89"/>
      <c r="E122" s="89"/>
      <c r="F122" s="90"/>
      <c r="G122" s="91"/>
      <c r="H122" s="89"/>
      <c r="I122" s="89"/>
      <c r="J122" s="93"/>
      <c r="K122" s="91"/>
      <c r="L122" s="298"/>
      <c r="M122" s="91"/>
      <c r="N122" s="89"/>
      <c r="O122" s="89"/>
      <c r="P122" s="89"/>
      <c r="Q122" s="90"/>
      <c r="S122" s="7" t="str">
        <f t="shared" si="18"/>
        <v/>
      </c>
      <c r="T122" s="10" t="str">
        <f t="shared" si="19"/>
        <v xml:space="preserve">
</v>
      </c>
      <c r="U122" s="233">
        <f t="shared" si="20"/>
        <v>0.122</v>
      </c>
      <c r="V122" s="39">
        <f t="shared" si="17"/>
        <v>1</v>
      </c>
      <c r="W122" s="39" t="e">
        <f>(VLOOKUP(B122,コード表!$A$2:$B$32,2,FALSE)*100+DAY(K122))</f>
        <v>#N/A</v>
      </c>
      <c r="X122" s="42" t="str">
        <f t="shared" si="21"/>
        <v/>
      </c>
      <c r="Y122" s="18" t="e">
        <f>(IF(Q122=9,0,100)+VLOOKUP(B122,コード表!$A$2:$B$32,2,FALSE))</f>
        <v>#N/A</v>
      </c>
      <c r="Z122" s="18" t="e">
        <f>(IF(Q122=9,900,0)+VLOOKUP(B122,コード表!$A$2:$B$32,2,FALSE))</f>
        <v>#N/A</v>
      </c>
      <c r="AA122" s="18" t="e">
        <f>(IF(Q122=9,90000,0)+(VLOOKUP(B122,コード表!$A$2:$B$32,2,FALSE))*100+DAY(M122))</f>
        <v>#N/A</v>
      </c>
      <c r="AB122" s="18">
        <f>COUNTIF(Z$1:Z122,Z122)</f>
        <v>121</v>
      </c>
      <c r="AC122" s="18">
        <f>COUNTIF(Y$1:Y122,Y122)</f>
        <v>121</v>
      </c>
      <c r="AD122" s="18" t="e">
        <f t="shared" si="22"/>
        <v>#N/A</v>
      </c>
      <c r="AE122" s="18">
        <f>COUNTIF(AD$1:AD122,AD122)</f>
        <v>121</v>
      </c>
    </row>
    <row r="123" spans="1:31" ht="27">
      <c r="A123" s="90">
        <v>122</v>
      </c>
      <c r="B123" s="89"/>
      <c r="C123" s="94"/>
      <c r="D123" s="89"/>
      <c r="E123" s="89"/>
      <c r="F123" s="90"/>
      <c r="G123" s="91"/>
      <c r="H123" s="89"/>
      <c r="I123" s="89"/>
      <c r="J123" s="93"/>
      <c r="K123" s="91"/>
      <c r="L123" s="298"/>
      <c r="M123" s="91"/>
      <c r="N123" s="89"/>
      <c r="O123" s="89"/>
      <c r="P123" s="89"/>
      <c r="Q123" s="90"/>
      <c r="S123" s="7" t="str">
        <f t="shared" si="18"/>
        <v/>
      </c>
      <c r="T123" s="10" t="str">
        <f t="shared" si="19"/>
        <v xml:space="preserve">
</v>
      </c>
      <c r="U123" s="233">
        <f t="shared" si="20"/>
        <v>0.123</v>
      </c>
      <c r="V123" s="39">
        <f t="shared" si="17"/>
        <v>1</v>
      </c>
      <c r="W123" s="39" t="e">
        <f>(VLOOKUP(B123,コード表!$A$2:$B$32,2,FALSE)*100+DAY(K123))</f>
        <v>#N/A</v>
      </c>
      <c r="X123" s="42" t="str">
        <f t="shared" si="21"/>
        <v/>
      </c>
      <c r="Y123" s="18" t="e">
        <f>(IF(Q123=9,0,100)+VLOOKUP(B123,コード表!$A$2:$B$32,2,FALSE))</f>
        <v>#N/A</v>
      </c>
      <c r="Z123" s="18" t="e">
        <f>(IF(Q123=9,900,0)+VLOOKUP(B123,コード表!$A$2:$B$32,2,FALSE))</f>
        <v>#N/A</v>
      </c>
      <c r="AA123" s="18" t="e">
        <f>(IF(Q123=9,90000,0)+(VLOOKUP(B123,コード表!$A$2:$B$32,2,FALSE))*100+DAY(M123))</f>
        <v>#N/A</v>
      </c>
      <c r="AB123" s="18">
        <f>COUNTIF(Z$1:Z123,Z123)</f>
        <v>122</v>
      </c>
      <c r="AC123" s="18">
        <f>COUNTIF(Y$1:Y123,Y123)</f>
        <v>122</v>
      </c>
      <c r="AD123" s="18" t="e">
        <f t="shared" si="22"/>
        <v>#N/A</v>
      </c>
      <c r="AE123" s="18">
        <f>COUNTIF(AD$1:AD123,AD123)</f>
        <v>122</v>
      </c>
    </row>
    <row r="124" spans="1:31" ht="27">
      <c r="A124" s="90">
        <v>123</v>
      </c>
      <c r="B124" s="89"/>
      <c r="C124" s="94"/>
      <c r="D124" s="89"/>
      <c r="E124" s="89"/>
      <c r="F124" s="90"/>
      <c r="G124" s="91"/>
      <c r="H124" s="89"/>
      <c r="I124" s="89"/>
      <c r="J124" s="93"/>
      <c r="K124" s="91"/>
      <c r="L124" s="298"/>
      <c r="M124" s="91"/>
      <c r="N124" s="89"/>
      <c r="O124" s="89"/>
      <c r="P124" s="89"/>
      <c r="Q124" s="90"/>
      <c r="S124" s="7" t="str">
        <f t="shared" si="18"/>
        <v/>
      </c>
      <c r="T124" s="10" t="str">
        <f t="shared" si="19"/>
        <v xml:space="preserve">
</v>
      </c>
      <c r="U124" s="233">
        <f t="shared" si="20"/>
        <v>0.124</v>
      </c>
      <c r="V124" s="39">
        <f t="shared" si="17"/>
        <v>1</v>
      </c>
      <c r="W124" s="39" t="e">
        <f>(VLOOKUP(B124,コード表!$A$2:$B$32,2,FALSE)*100+DAY(K124))</f>
        <v>#N/A</v>
      </c>
      <c r="X124" s="42" t="str">
        <f t="shared" si="21"/>
        <v/>
      </c>
      <c r="Y124" s="18" t="e">
        <f>(IF(Q124=9,0,100)+VLOOKUP(B124,コード表!$A$2:$B$32,2,FALSE))</f>
        <v>#N/A</v>
      </c>
      <c r="Z124" s="18" t="e">
        <f>(IF(Q124=9,900,0)+VLOOKUP(B124,コード表!$A$2:$B$32,2,FALSE))</f>
        <v>#N/A</v>
      </c>
      <c r="AA124" s="18" t="e">
        <f>(IF(Q124=9,90000,0)+(VLOOKUP(B124,コード表!$A$2:$B$32,2,FALSE))*100+DAY(M124))</f>
        <v>#N/A</v>
      </c>
      <c r="AB124" s="18">
        <f>COUNTIF(Z$1:Z124,Z124)</f>
        <v>123</v>
      </c>
      <c r="AC124" s="18">
        <f>COUNTIF(Y$1:Y124,Y124)</f>
        <v>123</v>
      </c>
      <c r="AD124" s="18" t="e">
        <f t="shared" si="22"/>
        <v>#N/A</v>
      </c>
      <c r="AE124" s="18">
        <f>COUNTIF(AD$1:AD124,AD124)</f>
        <v>123</v>
      </c>
    </row>
    <row r="125" spans="1:31" ht="27">
      <c r="A125" s="90">
        <v>124</v>
      </c>
      <c r="B125" s="89"/>
      <c r="C125" s="94"/>
      <c r="D125" s="89"/>
      <c r="E125" s="89"/>
      <c r="F125" s="90"/>
      <c r="G125" s="91"/>
      <c r="H125" s="89"/>
      <c r="I125" s="89"/>
      <c r="J125" s="93"/>
      <c r="K125" s="91"/>
      <c r="L125" s="298"/>
      <c r="M125" s="91"/>
      <c r="N125" s="89"/>
      <c r="O125" s="89"/>
      <c r="P125" s="89"/>
      <c r="Q125" s="90"/>
      <c r="S125" s="7" t="str">
        <f t="shared" si="18"/>
        <v/>
      </c>
      <c r="T125" s="10" t="str">
        <f t="shared" si="19"/>
        <v xml:space="preserve">
</v>
      </c>
      <c r="U125" s="233">
        <f t="shared" si="20"/>
        <v>0.125</v>
      </c>
      <c r="V125" s="39">
        <f t="shared" si="17"/>
        <v>1</v>
      </c>
      <c r="W125" s="39" t="e">
        <f>(VLOOKUP(B125,コード表!$A$2:$B$32,2,FALSE)*100+DAY(K125))</f>
        <v>#N/A</v>
      </c>
      <c r="X125" s="42" t="str">
        <f t="shared" si="21"/>
        <v/>
      </c>
      <c r="Y125" s="18" t="e">
        <f>(IF(Q125=9,0,100)+VLOOKUP(B125,コード表!$A$2:$B$32,2,FALSE))</f>
        <v>#N/A</v>
      </c>
      <c r="Z125" s="18" t="e">
        <f>(IF(Q125=9,900,0)+VLOOKUP(B125,コード表!$A$2:$B$32,2,FALSE))</f>
        <v>#N/A</v>
      </c>
      <c r="AA125" s="18" t="e">
        <f>(IF(Q125=9,90000,0)+(VLOOKUP(B125,コード表!$A$2:$B$32,2,FALSE))*100+DAY(M125))</f>
        <v>#N/A</v>
      </c>
      <c r="AB125" s="18">
        <f>COUNTIF(Z$1:Z125,Z125)</f>
        <v>124</v>
      </c>
      <c r="AC125" s="18">
        <f>COUNTIF(Y$1:Y125,Y125)</f>
        <v>124</v>
      </c>
      <c r="AD125" s="18" t="e">
        <f t="shared" si="22"/>
        <v>#N/A</v>
      </c>
      <c r="AE125" s="18">
        <f>COUNTIF(AD$1:AD125,AD125)</f>
        <v>124</v>
      </c>
    </row>
    <row r="126" spans="1:31" ht="27">
      <c r="A126" s="90">
        <v>125</v>
      </c>
      <c r="B126" s="89"/>
      <c r="C126" s="94"/>
      <c r="D126" s="89"/>
      <c r="E126" s="89"/>
      <c r="F126" s="90"/>
      <c r="G126" s="91"/>
      <c r="H126" s="89"/>
      <c r="I126" s="89"/>
      <c r="J126" s="93"/>
      <c r="K126" s="91"/>
      <c r="L126" s="298"/>
      <c r="M126" s="91"/>
      <c r="N126" s="89"/>
      <c r="O126" s="89"/>
      <c r="P126" s="89"/>
      <c r="Q126" s="90"/>
      <c r="S126" s="7" t="str">
        <f t="shared" si="18"/>
        <v/>
      </c>
      <c r="T126" s="10" t="str">
        <f t="shared" si="19"/>
        <v xml:space="preserve">
</v>
      </c>
      <c r="U126" s="233">
        <f t="shared" si="20"/>
        <v>0.126</v>
      </c>
      <c r="V126" s="39">
        <f t="shared" si="17"/>
        <v>1</v>
      </c>
      <c r="W126" s="39" t="e">
        <f>(VLOOKUP(B126,コード表!$A$2:$B$32,2,FALSE)*100+DAY(K126))</f>
        <v>#N/A</v>
      </c>
      <c r="X126" s="42" t="str">
        <f t="shared" si="21"/>
        <v/>
      </c>
      <c r="Y126" s="18" t="e">
        <f>(IF(Q126=9,0,100)+VLOOKUP(B126,コード表!$A$2:$B$32,2,FALSE))</f>
        <v>#N/A</v>
      </c>
      <c r="Z126" s="18" t="e">
        <f>(IF(Q126=9,900,0)+VLOOKUP(B126,コード表!$A$2:$B$32,2,FALSE))</f>
        <v>#N/A</v>
      </c>
      <c r="AA126" s="18" t="e">
        <f>(IF(Q126=9,90000,0)+(VLOOKUP(B126,コード表!$A$2:$B$32,2,FALSE))*100+DAY(M126))</f>
        <v>#N/A</v>
      </c>
      <c r="AB126" s="18">
        <f>COUNTIF(Z$1:Z126,Z126)</f>
        <v>125</v>
      </c>
      <c r="AC126" s="18">
        <f>COUNTIF(Y$1:Y126,Y126)</f>
        <v>125</v>
      </c>
      <c r="AD126" s="18" t="e">
        <f t="shared" si="22"/>
        <v>#N/A</v>
      </c>
      <c r="AE126" s="18">
        <f>COUNTIF(AD$1:AD126,AD126)</f>
        <v>125</v>
      </c>
    </row>
    <row r="127" spans="1:31" ht="27">
      <c r="A127" s="90">
        <v>126</v>
      </c>
      <c r="B127" s="89"/>
      <c r="C127" s="94"/>
      <c r="D127" s="89"/>
      <c r="E127" s="89"/>
      <c r="F127" s="90"/>
      <c r="G127" s="91"/>
      <c r="H127" s="89"/>
      <c r="I127" s="89"/>
      <c r="J127" s="93"/>
      <c r="K127" s="91"/>
      <c r="L127" s="298"/>
      <c r="M127" s="91"/>
      <c r="N127" s="89"/>
      <c r="O127" s="89"/>
      <c r="P127" s="89"/>
      <c r="Q127" s="90"/>
      <c r="S127" s="7" t="str">
        <f t="shared" si="18"/>
        <v/>
      </c>
      <c r="T127" s="10" t="str">
        <f t="shared" si="19"/>
        <v xml:space="preserve">
</v>
      </c>
      <c r="U127" s="233">
        <f t="shared" si="20"/>
        <v>0.127</v>
      </c>
      <c r="V127" s="39">
        <f t="shared" si="17"/>
        <v>1</v>
      </c>
      <c r="W127" s="39" t="e">
        <f>(VLOOKUP(B127,コード表!$A$2:$B$32,2,FALSE)*100+DAY(K127))</f>
        <v>#N/A</v>
      </c>
      <c r="X127" s="42" t="str">
        <f t="shared" si="21"/>
        <v/>
      </c>
      <c r="Y127" s="18" t="e">
        <f>(IF(Q127=9,0,100)+VLOOKUP(B127,コード表!$A$2:$B$32,2,FALSE))</f>
        <v>#N/A</v>
      </c>
      <c r="Z127" s="18" t="e">
        <f>(IF(Q127=9,900,0)+VLOOKUP(B127,コード表!$A$2:$B$32,2,FALSE))</f>
        <v>#N/A</v>
      </c>
      <c r="AA127" s="18" t="e">
        <f>(IF(Q127=9,90000,0)+(VLOOKUP(B127,コード表!$A$2:$B$32,2,FALSE))*100+DAY(M127))</f>
        <v>#N/A</v>
      </c>
      <c r="AB127" s="18">
        <f>COUNTIF(Z$1:Z127,Z127)</f>
        <v>126</v>
      </c>
      <c r="AC127" s="18">
        <f>COUNTIF(Y$1:Y127,Y127)</f>
        <v>126</v>
      </c>
      <c r="AD127" s="18" t="e">
        <f t="shared" si="22"/>
        <v>#N/A</v>
      </c>
      <c r="AE127" s="18">
        <f>COUNTIF(AD$1:AD127,AD127)</f>
        <v>126</v>
      </c>
    </row>
    <row r="128" spans="1:31" ht="27">
      <c r="A128" s="90">
        <v>127</v>
      </c>
      <c r="B128" s="89"/>
      <c r="C128" s="94"/>
      <c r="D128" s="89"/>
      <c r="E128" s="89"/>
      <c r="F128" s="90"/>
      <c r="G128" s="91"/>
      <c r="H128" s="89"/>
      <c r="I128" s="89"/>
      <c r="J128" s="93"/>
      <c r="K128" s="91"/>
      <c r="L128" s="298"/>
      <c r="M128" s="91"/>
      <c r="N128" s="89"/>
      <c r="O128" s="89"/>
      <c r="P128" s="89"/>
      <c r="Q128" s="90"/>
      <c r="S128" s="7" t="str">
        <f t="shared" si="18"/>
        <v/>
      </c>
      <c r="T128" s="10" t="str">
        <f t="shared" si="19"/>
        <v xml:space="preserve">
</v>
      </c>
      <c r="U128" s="233">
        <f t="shared" si="20"/>
        <v>0.128</v>
      </c>
      <c r="V128" s="39">
        <f t="shared" si="17"/>
        <v>1</v>
      </c>
      <c r="W128" s="39" t="e">
        <f>(VLOOKUP(B128,コード表!$A$2:$B$32,2,FALSE)*100+DAY(K128))</f>
        <v>#N/A</v>
      </c>
      <c r="X128" s="42" t="str">
        <f t="shared" si="21"/>
        <v/>
      </c>
      <c r="Y128" s="18" t="e">
        <f>(IF(Q128=9,0,100)+VLOOKUP(B128,コード表!$A$2:$B$32,2,FALSE))</f>
        <v>#N/A</v>
      </c>
      <c r="Z128" s="18" t="e">
        <f>(IF(Q128=9,900,0)+VLOOKUP(B128,コード表!$A$2:$B$32,2,FALSE))</f>
        <v>#N/A</v>
      </c>
      <c r="AA128" s="18" t="e">
        <f>(IF(Q128=9,90000,0)+(VLOOKUP(B128,コード表!$A$2:$B$32,2,FALSE))*100+DAY(M128))</f>
        <v>#N/A</v>
      </c>
      <c r="AB128" s="18">
        <f>COUNTIF(Z$1:Z128,Z128)</f>
        <v>127</v>
      </c>
      <c r="AC128" s="18">
        <f>COUNTIF(Y$1:Y128,Y128)</f>
        <v>127</v>
      </c>
      <c r="AD128" s="18" t="e">
        <f t="shared" si="22"/>
        <v>#N/A</v>
      </c>
      <c r="AE128" s="18">
        <f>COUNTIF(AD$1:AD128,AD128)</f>
        <v>127</v>
      </c>
    </row>
    <row r="129" spans="1:31" ht="27">
      <c r="A129" s="90">
        <v>128</v>
      </c>
      <c r="B129" s="89"/>
      <c r="C129" s="94"/>
      <c r="D129" s="89"/>
      <c r="E129" s="89"/>
      <c r="F129" s="90"/>
      <c r="G129" s="91"/>
      <c r="H129" s="89"/>
      <c r="I129" s="89"/>
      <c r="J129" s="93"/>
      <c r="K129" s="91"/>
      <c r="L129" s="298"/>
      <c r="M129" s="91"/>
      <c r="N129" s="89"/>
      <c r="O129" s="89"/>
      <c r="P129" s="89"/>
      <c r="Q129" s="90"/>
      <c r="S129" s="7" t="str">
        <f t="shared" si="18"/>
        <v/>
      </c>
      <c r="T129" s="10" t="str">
        <f t="shared" si="19"/>
        <v xml:space="preserve">
</v>
      </c>
      <c r="U129" s="233">
        <f t="shared" si="20"/>
        <v>0.129</v>
      </c>
      <c r="V129" s="39">
        <f t="shared" si="17"/>
        <v>1</v>
      </c>
      <c r="W129" s="39" t="e">
        <f>(VLOOKUP(B129,コード表!$A$2:$B$32,2,FALSE)*100+DAY(K129))</f>
        <v>#N/A</v>
      </c>
      <c r="X129" s="42" t="str">
        <f t="shared" si="21"/>
        <v/>
      </c>
      <c r="Y129" s="18" t="e">
        <f>(IF(Q129=9,0,100)+VLOOKUP(B129,コード表!$A$2:$B$32,2,FALSE))</f>
        <v>#N/A</v>
      </c>
      <c r="Z129" s="18" t="e">
        <f>(IF(Q129=9,900,0)+VLOOKUP(B129,コード表!$A$2:$B$32,2,FALSE))</f>
        <v>#N/A</v>
      </c>
      <c r="AA129" s="18" t="e">
        <f>(IF(Q129=9,90000,0)+(VLOOKUP(B129,コード表!$A$2:$B$32,2,FALSE))*100+DAY(M129))</f>
        <v>#N/A</v>
      </c>
      <c r="AB129" s="18">
        <f>COUNTIF(Z$1:Z129,Z129)</f>
        <v>128</v>
      </c>
      <c r="AC129" s="18">
        <f>COUNTIF(Y$1:Y129,Y129)</f>
        <v>128</v>
      </c>
      <c r="AD129" s="18" t="e">
        <f t="shared" si="22"/>
        <v>#N/A</v>
      </c>
      <c r="AE129" s="18">
        <f>COUNTIF(AD$1:AD129,AD129)</f>
        <v>128</v>
      </c>
    </row>
    <row r="130" spans="1:31" ht="27">
      <c r="A130" s="90">
        <v>129</v>
      </c>
      <c r="B130" s="89"/>
      <c r="C130" s="94"/>
      <c r="D130" s="89"/>
      <c r="E130" s="89"/>
      <c r="F130" s="90"/>
      <c r="G130" s="91"/>
      <c r="H130" s="89"/>
      <c r="I130" s="89"/>
      <c r="J130" s="93"/>
      <c r="K130" s="91"/>
      <c r="L130" s="298"/>
      <c r="M130" s="91"/>
      <c r="N130" s="89"/>
      <c r="O130" s="89"/>
      <c r="P130" s="89"/>
      <c r="Q130" s="90"/>
      <c r="S130" s="7" t="str">
        <f t="shared" si="18"/>
        <v/>
      </c>
      <c r="T130" s="10" t="str">
        <f t="shared" si="19"/>
        <v xml:space="preserve">
</v>
      </c>
      <c r="U130" s="233">
        <f t="shared" si="20"/>
        <v>0.13</v>
      </c>
      <c r="V130" s="39">
        <f t="shared" si="17"/>
        <v>1</v>
      </c>
      <c r="W130" s="39" t="e">
        <f>(VLOOKUP(B130,コード表!$A$2:$B$32,2,FALSE)*100+DAY(K130))</f>
        <v>#N/A</v>
      </c>
      <c r="X130" s="42" t="str">
        <f t="shared" si="21"/>
        <v/>
      </c>
      <c r="Y130" s="18" t="e">
        <f>(IF(Q130=9,0,100)+VLOOKUP(B130,コード表!$A$2:$B$32,2,FALSE))</f>
        <v>#N/A</v>
      </c>
      <c r="Z130" s="18" t="e">
        <f>(IF(Q130=9,900,0)+VLOOKUP(B130,コード表!$A$2:$B$32,2,FALSE))</f>
        <v>#N/A</v>
      </c>
      <c r="AA130" s="18" t="e">
        <f>(IF(Q130=9,90000,0)+(VLOOKUP(B130,コード表!$A$2:$B$32,2,FALSE))*100+DAY(M130))</f>
        <v>#N/A</v>
      </c>
      <c r="AB130" s="18">
        <f>COUNTIF(Z$1:Z130,Z130)</f>
        <v>129</v>
      </c>
      <c r="AC130" s="18">
        <f>COUNTIF(Y$1:Y130,Y130)</f>
        <v>129</v>
      </c>
      <c r="AD130" s="18" t="e">
        <f t="shared" si="22"/>
        <v>#N/A</v>
      </c>
      <c r="AE130" s="18">
        <f>COUNTIF(AD$1:AD130,AD130)</f>
        <v>129</v>
      </c>
    </row>
    <row r="131" spans="1:31" ht="27">
      <c r="A131" s="90">
        <v>130</v>
      </c>
      <c r="B131" s="89"/>
      <c r="C131" s="94"/>
      <c r="D131" s="89"/>
      <c r="E131" s="89"/>
      <c r="F131" s="90"/>
      <c r="G131" s="91"/>
      <c r="H131" s="89"/>
      <c r="I131" s="89"/>
      <c r="J131" s="93"/>
      <c r="K131" s="91"/>
      <c r="L131" s="298"/>
      <c r="M131" s="91"/>
      <c r="N131" s="89"/>
      <c r="O131" s="89"/>
      <c r="P131" s="89"/>
      <c r="Q131" s="90"/>
      <c r="S131" s="7" t="str">
        <f t="shared" si="18"/>
        <v/>
      </c>
      <c r="T131" s="10" t="str">
        <f t="shared" si="19"/>
        <v xml:space="preserve">
</v>
      </c>
      <c r="U131" s="233">
        <f t="shared" si="20"/>
        <v>0.13100000000000001</v>
      </c>
      <c r="V131" s="39">
        <f t="shared" ref="V131:V161" si="23">COUNTIFS($B$2:$B$161,B131,$K$2:$K$161,K131,$U$2:$U$161,"&lt;"&amp;U131)+1</f>
        <v>1</v>
      </c>
      <c r="W131" s="39" t="e">
        <f>(VLOOKUP(B131,コード表!$A$2:$B$32,2,FALSE)*100+DAY(K131))</f>
        <v>#N/A</v>
      </c>
      <c r="X131" s="42" t="str">
        <f t="shared" si="21"/>
        <v/>
      </c>
      <c r="Y131" s="18" t="e">
        <f>(IF(Q131=9,0,100)+VLOOKUP(B131,コード表!$A$2:$B$32,2,FALSE))</f>
        <v>#N/A</v>
      </c>
      <c r="Z131" s="18" t="e">
        <f>(IF(Q131=9,900,0)+VLOOKUP(B131,コード表!$A$2:$B$32,2,FALSE))</f>
        <v>#N/A</v>
      </c>
      <c r="AA131" s="18" t="e">
        <f>(IF(Q131=9,90000,0)+(VLOOKUP(B131,コード表!$A$2:$B$32,2,FALSE))*100+DAY(M131))</f>
        <v>#N/A</v>
      </c>
      <c r="AB131" s="18">
        <f>COUNTIF(Z$1:Z131,Z131)</f>
        <v>130</v>
      </c>
      <c r="AC131" s="18">
        <f>COUNTIF(Y$1:Y131,Y131)</f>
        <v>130</v>
      </c>
      <c r="AD131" s="18" t="e">
        <f t="shared" si="22"/>
        <v>#N/A</v>
      </c>
      <c r="AE131" s="18">
        <f>COUNTIF(AD$1:AD131,AD131)</f>
        <v>130</v>
      </c>
    </row>
    <row r="132" spans="1:31" ht="27">
      <c r="A132" s="90">
        <v>131</v>
      </c>
      <c r="B132" s="89"/>
      <c r="C132" s="94"/>
      <c r="D132" s="89"/>
      <c r="E132" s="89"/>
      <c r="F132" s="90"/>
      <c r="G132" s="91"/>
      <c r="H132" s="89"/>
      <c r="I132" s="89"/>
      <c r="J132" s="93"/>
      <c r="K132" s="91"/>
      <c r="L132" s="298"/>
      <c r="M132" s="91"/>
      <c r="N132" s="89"/>
      <c r="O132" s="89"/>
      <c r="P132" s="89"/>
      <c r="Q132" s="90"/>
      <c r="S132" s="7" t="str">
        <f t="shared" si="18"/>
        <v/>
      </c>
      <c r="T132" s="10" t="str">
        <f t="shared" si="19"/>
        <v xml:space="preserve">
</v>
      </c>
      <c r="U132" s="233">
        <f t="shared" si="20"/>
        <v>0.13200000000000001</v>
      </c>
      <c r="V132" s="39">
        <f t="shared" si="23"/>
        <v>1</v>
      </c>
      <c r="W132" s="39" t="e">
        <f>(VLOOKUP(B132,コード表!$A$2:$B$32,2,FALSE)*100+DAY(K132))</f>
        <v>#N/A</v>
      </c>
      <c r="X132" s="42" t="str">
        <f t="shared" si="21"/>
        <v/>
      </c>
      <c r="Y132" s="18" t="e">
        <f>(IF(Q132=9,0,100)+VLOOKUP(B132,コード表!$A$2:$B$32,2,FALSE))</f>
        <v>#N/A</v>
      </c>
      <c r="Z132" s="18" t="e">
        <f>(IF(Q132=9,900,0)+VLOOKUP(B132,コード表!$A$2:$B$32,2,FALSE))</f>
        <v>#N/A</v>
      </c>
      <c r="AA132" s="18" t="e">
        <f>(IF(Q132=9,90000,0)+(VLOOKUP(B132,コード表!$A$2:$B$32,2,FALSE))*100+DAY(M132))</f>
        <v>#N/A</v>
      </c>
      <c r="AB132" s="18">
        <f>COUNTIF(Z$1:Z132,Z132)</f>
        <v>131</v>
      </c>
      <c r="AC132" s="18">
        <f>COUNTIF(Y$1:Y132,Y132)</f>
        <v>131</v>
      </c>
      <c r="AD132" s="18" t="e">
        <f t="shared" si="22"/>
        <v>#N/A</v>
      </c>
      <c r="AE132" s="18">
        <f>COUNTIF(AD$1:AD132,AD132)</f>
        <v>131</v>
      </c>
    </row>
    <row r="133" spans="1:31" ht="27">
      <c r="A133" s="90">
        <v>132</v>
      </c>
      <c r="B133" s="89"/>
      <c r="C133" s="94"/>
      <c r="D133" s="89"/>
      <c r="E133" s="89"/>
      <c r="F133" s="90"/>
      <c r="G133" s="91"/>
      <c r="H133" s="89"/>
      <c r="I133" s="89"/>
      <c r="J133" s="93"/>
      <c r="K133" s="91"/>
      <c r="L133" s="298"/>
      <c r="M133" s="91"/>
      <c r="N133" s="89"/>
      <c r="O133" s="89"/>
      <c r="P133" s="89"/>
      <c r="Q133" s="90"/>
      <c r="S133" s="7" t="str">
        <f t="shared" si="18"/>
        <v/>
      </c>
      <c r="T133" s="10" t="str">
        <f t="shared" si="19"/>
        <v xml:space="preserve">
</v>
      </c>
      <c r="U133" s="233">
        <f t="shared" si="20"/>
        <v>0.13300000000000001</v>
      </c>
      <c r="V133" s="39">
        <f t="shared" si="23"/>
        <v>1</v>
      </c>
      <c r="W133" s="39" t="e">
        <f>(VLOOKUP(B133,コード表!$A$2:$B$32,2,FALSE)*100+DAY(K133))</f>
        <v>#N/A</v>
      </c>
      <c r="X133" s="42" t="str">
        <f t="shared" si="21"/>
        <v/>
      </c>
      <c r="Y133" s="18" t="e">
        <f>(IF(Q133=9,0,100)+VLOOKUP(B133,コード表!$A$2:$B$32,2,FALSE))</f>
        <v>#N/A</v>
      </c>
      <c r="Z133" s="18" t="e">
        <f>(IF(Q133=9,900,0)+VLOOKUP(B133,コード表!$A$2:$B$32,2,FALSE))</f>
        <v>#N/A</v>
      </c>
      <c r="AA133" s="18" t="e">
        <f>(IF(Q133=9,90000,0)+(VLOOKUP(B133,コード表!$A$2:$B$32,2,FALSE))*100+DAY(M133))</f>
        <v>#N/A</v>
      </c>
      <c r="AB133" s="18">
        <f>COUNTIF(Z$1:Z133,Z133)</f>
        <v>132</v>
      </c>
      <c r="AC133" s="18">
        <f>COUNTIF(Y$1:Y133,Y133)</f>
        <v>132</v>
      </c>
      <c r="AD133" s="18" t="e">
        <f t="shared" si="22"/>
        <v>#N/A</v>
      </c>
      <c r="AE133" s="18">
        <f>COUNTIF(AD$1:AD133,AD133)</f>
        <v>132</v>
      </c>
    </row>
    <row r="134" spans="1:31" ht="27">
      <c r="A134" s="90">
        <v>133</v>
      </c>
      <c r="B134" s="89"/>
      <c r="C134" s="94"/>
      <c r="D134" s="89"/>
      <c r="E134" s="89"/>
      <c r="F134" s="90"/>
      <c r="G134" s="91"/>
      <c r="H134" s="89"/>
      <c r="I134" s="89"/>
      <c r="J134" s="93"/>
      <c r="K134" s="91"/>
      <c r="L134" s="298"/>
      <c r="M134" s="91"/>
      <c r="N134" s="89"/>
      <c r="O134" s="89"/>
      <c r="P134" s="89"/>
      <c r="Q134" s="90"/>
      <c r="S134" s="7" t="str">
        <f t="shared" si="18"/>
        <v/>
      </c>
      <c r="T134" s="10" t="str">
        <f t="shared" si="19"/>
        <v xml:space="preserve">
</v>
      </c>
      <c r="U134" s="233">
        <f t="shared" si="20"/>
        <v>0.13400000000000001</v>
      </c>
      <c r="V134" s="39">
        <f t="shared" si="23"/>
        <v>1</v>
      </c>
      <c r="W134" s="39" t="e">
        <f>(VLOOKUP(B134,コード表!$A$2:$B$32,2,FALSE)*100+DAY(K134))</f>
        <v>#N/A</v>
      </c>
      <c r="X134" s="42" t="str">
        <f t="shared" si="21"/>
        <v/>
      </c>
      <c r="Y134" s="18" t="e">
        <f>(IF(Q134=9,0,100)+VLOOKUP(B134,コード表!$A$2:$B$32,2,FALSE))</f>
        <v>#N/A</v>
      </c>
      <c r="Z134" s="18" t="e">
        <f>(IF(Q134=9,900,0)+VLOOKUP(B134,コード表!$A$2:$B$32,2,FALSE))</f>
        <v>#N/A</v>
      </c>
      <c r="AA134" s="18" t="e">
        <f>(IF(Q134=9,90000,0)+(VLOOKUP(B134,コード表!$A$2:$B$32,2,FALSE))*100+DAY(M134))</f>
        <v>#N/A</v>
      </c>
      <c r="AB134" s="18">
        <f>COUNTIF(Z$1:Z134,Z134)</f>
        <v>133</v>
      </c>
      <c r="AC134" s="18">
        <f>COUNTIF(Y$1:Y134,Y134)</f>
        <v>133</v>
      </c>
      <c r="AD134" s="18" t="e">
        <f t="shared" si="22"/>
        <v>#N/A</v>
      </c>
      <c r="AE134" s="18">
        <f>COUNTIF(AD$1:AD134,AD134)</f>
        <v>133</v>
      </c>
    </row>
    <row r="135" spans="1:31" ht="27">
      <c r="A135" s="90">
        <v>134</v>
      </c>
      <c r="B135" s="89"/>
      <c r="C135" s="94"/>
      <c r="D135" s="89"/>
      <c r="E135" s="89"/>
      <c r="F135" s="90"/>
      <c r="G135" s="91"/>
      <c r="H135" s="89"/>
      <c r="I135" s="89"/>
      <c r="J135" s="93"/>
      <c r="K135" s="91"/>
      <c r="L135" s="298"/>
      <c r="M135" s="91"/>
      <c r="N135" s="89"/>
      <c r="O135" s="89"/>
      <c r="P135" s="89"/>
      <c r="Q135" s="90"/>
      <c r="S135" s="7" t="str">
        <f t="shared" si="18"/>
        <v/>
      </c>
      <c r="T135" s="10" t="str">
        <f t="shared" si="19"/>
        <v xml:space="preserve">
</v>
      </c>
      <c r="U135" s="233">
        <f t="shared" si="20"/>
        <v>0.13500000000000001</v>
      </c>
      <c r="V135" s="39">
        <f t="shared" si="23"/>
        <v>1</v>
      </c>
      <c r="W135" s="39" t="e">
        <f>(VLOOKUP(B135,コード表!$A$2:$B$32,2,FALSE)*100+DAY(K135))</f>
        <v>#N/A</v>
      </c>
      <c r="X135" s="42" t="str">
        <f t="shared" si="21"/>
        <v/>
      </c>
      <c r="Y135" s="18" t="e">
        <f>(IF(Q135=9,0,100)+VLOOKUP(B135,コード表!$A$2:$B$32,2,FALSE))</f>
        <v>#N/A</v>
      </c>
      <c r="Z135" s="18" t="e">
        <f>(IF(Q135=9,900,0)+VLOOKUP(B135,コード表!$A$2:$B$32,2,FALSE))</f>
        <v>#N/A</v>
      </c>
      <c r="AA135" s="18" t="e">
        <f>(IF(Q135=9,90000,0)+(VLOOKUP(B135,コード表!$A$2:$B$32,2,FALSE))*100+DAY(M135))</f>
        <v>#N/A</v>
      </c>
      <c r="AB135" s="18">
        <f>COUNTIF(Z$1:Z135,Z135)</f>
        <v>134</v>
      </c>
      <c r="AC135" s="18">
        <f>COUNTIF(Y$1:Y135,Y135)</f>
        <v>134</v>
      </c>
      <c r="AD135" s="18" t="e">
        <f t="shared" si="22"/>
        <v>#N/A</v>
      </c>
      <c r="AE135" s="18">
        <f>COUNTIF(AD$1:AD135,AD135)</f>
        <v>134</v>
      </c>
    </row>
    <row r="136" spans="1:31" ht="27">
      <c r="A136" s="90">
        <v>135</v>
      </c>
      <c r="B136" s="89"/>
      <c r="C136" s="94"/>
      <c r="D136" s="89"/>
      <c r="E136" s="89"/>
      <c r="F136" s="90"/>
      <c r="G136" s="91"/>
      <c r="H136" s="89"/>
      <c r="I136" s="89"/>
      <c r="J136" s="93"/>
      <c r="K136" s="91"/>
      <c r="L136" s="298"/>
      <c r="M136" s="91"/>
      <c r="N136" s="89"/>
      <c r="O136" s="89"/>
      <c r="P136" s="89"/>
      <c r="Q136" s="90"/>
      <c r="S136" s="7" t="str">
        <f t="shared" si="18"/>
        <v/>
      </c>
      <c r="T136" s="10" t="str">
        <f t="shared" si="19"/>
        <v xml:space="preserve">
</v>
      </c>
      <c r="U136" s="233">
        <f t="shared" si="20"/>
        <v>0.13600000000000001</v>
      </c>
      <c r="V136" s="39">
        <f t="shared" si="23"/>
        <v>1</v>
      </c>
      <c r="W136" s="39" t="e">
        <f>(VLOOKUP(B136,コード表!$A$2:$B$32,2,FALSE)*100+DAY(K136))</f>
        <v>#N/A</v>
      </c>
      <c r="X136" s="42" t="str">
        <f t="shared" si="21"/>
        <v/>
      </c>
      <c r="Y136" s="18" t="e">
        <f>(IF(Q136=9,0,100)+VLOOKUP(B136,コード表!$A$2:$B$32,2,FALSE))</f>
        <v>#N/A</v>
      </c>
      <c r="Z136" s="18" t="e">
        <f>(IF(Q136=9,900,0)+VLOOKUP(B136,コード表!$A$2:$B$32,2,FALSE))</f>
        <v>#N/A</v>
      </c>
      <c r="AA136" s="18" t="e">
        <f>(IF(Q136=9,90000,0)+(VLOOKUP(B136,コード表!$A$2:$B$32,2,FALSE))*100+DAY(M136))</f>
        <v>#N/A</v>
      </c>
      <c r="AB136" s="18">
        <f>COUNTIF(Z$1:Z136,Z136)</f>
        <v>135</v>
      </c>
      <c r="AC136" s="18">
        <f>COUNTIF(Y$1:Y136,Y136)</f>
        <v>135</v>
      </c>
      <c r="AD136" s="18" t="e">
        <f t="shared" si="22"/>
        <v>#N/A</v>
      </c>
      <c r="AE136" s="18">
        <f>COUNTIF(AD$1:AD136,AD136)</f>
        <v>135</v>
      </c>
    </row>
    <row r="137" spans="1:31" ht="27">
      <c r="A137" s="90">
        <v>136</v>
      </c>
      <c r="B137" s="89"/>
      <c r="C137" s="94"/>
      <c r="D137" s="89"/>
      <c r="E137" s="89"/>
      <c r="F137" s="90"/>
      <c r="G137" s="91"/>
      <c r="H137" s="89"/>
      <c r="I137" s="89"/>
      <c r="J137" s="93"/>
      <c r="K137" s="91"/>
      <c r="L137" s="298"/>
      <c r="M137" s="91"/>
      <c r="N137" s="89"/>
      <c r="O137" s="89"/>
      <c r="P137" s="89"/>
      <c r="Q137" s="90"/>
      <c r="S137" s="7" t="str">
        <f t="shared" si="18"/>
        <v/>
      </c>
      <c r="T137" s="10" t="str">
        <f t="shared" si="19"/>
        <v xml:space="preserve">
</v>
      </c>
      <c r="U137" s="233">
        <f t="shared" si="20"/>
        <v>0.13700000000000001</v>
      </c>
      <c r="V137" s="39">
        <f t="shared" si="23"/>
        <v>1</v>
      </c>
      <c r="W137" s="39" t="e">
        <f>(VLOOKUP(B137,コード表!$A$2:$B$32,2,FALSE)*100+DAY(K137))</f>
        <v>#N/A</v>
      </c>
      <c r="X137" s="42" t="str">
        <f t="shared" si="21"/>
        <v/>
      </c>
      <c r="Y137" s="18" t="e">
        <f>(IF(Q137=9,0,100)+VLOOKUP(B137,コード表!$A$2:$B$32,2,FALSE))</f>
        <v>#N/A</v>
      </c>
      <c r="Z137" s="18" t="e">
        <f>(IF(Q137=9,900,0)+VLOOKUP(B137,コード表!$A$2:$B$32,2,FALSE))</f>
        <v>#N/A</v>
      </c>
      <c r="AA137" s="18" t="e">
        <f>(IF(Q137=9,90000,0)+(VLOOKUP(B137,コード表!$A$2:$B$32,2,FALSE))*100+DAY(M137))</f>
        <v>#N/A</v>
      </c>
      <c r="AB137" s="18">
        <f>COUNTIF(Z$1:Z137,Z137)</f>
        <v>136</v>
      </c>
      <c r="AC137" s="18">
        <f>COUNTIF(Y$1:Y137,Y137)</f>
        <v>136</v>
      </c>
      <c r="AD137" s="18" t="e">
        <f t="shared" si="22"/>
        <v>#N/A</v>
      </c>
      <c r="AE137" s="18">
        <f>COUNTIF(AD$1:AD137,AD137)</f>
        <v>136</v>
      </c>
    </row>
    <row r="138" spans="1:31" ht="27">
      <c r="A138" s="90">
        <v>137</v>
      </c>
      <c r="B138" s="89"/>
      <c r="C138" s="94"/>
      <c r="D138" s="89"/>
      <c r="E138" s="89"/>
      <c r="F138" s="90"/>
      <c r="G138" s="91"/>
      <c r="H138" s="89"/>
      <c r="I138" s="89"/>
      <c r="J138" s="93"/>
      <c r="K138" s="91"/>
      <c r="L138" s="298"/>
      <c r="M138" s="91"/>
      <c r="N138" s="89"/>
      <c r="O138" s="89"/>
      <c r="P138" s="89"/>
      <c r="Q138" s="90"/>
      <c r="S138" s="7" t="str">
        <f t="shared" si="18"/>
        <v/>
      </c>
      <c r="T138" s="10" t="str">
        <f t="shared" si="19"/>
        <v xml:space="preserve">
</v>
      </c>
      <c r="U138" s="233">
        <f t="shared" si="20"/>
        <v>0.13800000000000001</v>
      </c>
      <c r="V138" s="39">
        <f t="shared" si="23"/>
        <v>1</v>
      </c>
      <c r="W138" s="39" t="e">
        <f>(VLOOKUP(B138,コード表!$A$2:$B$32,2,FALSE)*100+DAY(K138))</f>
        <v>#N/A</v>
      </c>
      <c r="X138" s="42" t="str">
        <f t="shared" si="21"/>
        <v/>
      </c>
      <c r="Y138" s="18" t="e">
        <f>(IF(Q138=9,0,100)+VLOOKUP(B138,コード表!$A$2:$B$32,2,FALSE))</f>
        <v>#N/A</v>
      </c>
      <c r="Z138" s="18" t="e">
        <f>(IF(Q138=9,900,0)+VLOOKUP(B138,コード表!$A$2:$B$32,2,FALSE))</f>
        <v>#N/A</v>
      </c>
      <c r="AA138" s="18" t="e">
        <f>(IF(Q138=9,90000,0)+(VLOOKUP(B138,コード表!$A$2:$B$32,2,FALSE))*100+DAY(M138))</f>
        <v>#N/A</v>
      </c>
      <c r="AB138" s="18">
        <f>COUNTIF(Z$1:Z138,Z138)</f>
        <v>137</v>
      </c>
      <c r="AC138" s="18">
        <f>COUNTIF(Y$1:Y138,Y138)</f>
        <v>137</v>
      </c>
      <c r="AD138" s="18" t="e">
        <f t="shared" si="22"/>
        <v>#N/A</v>
      </c>
      <c r="AE138" s="18">
        <f>COUNTIF(AD$1:AD138,AD138)</f>
        <v>137</v>
      </c>
    </row>
    <row r="139" spans="1:31" ht="27">
      <c r="A139" s="90">
        <v>138</v>
      </c>
      <c r="B139" s="89"/>
      <c r="C139" s="94"/>
      <c r="D139" s="89"/>
      <c r="E139" s="89"/>
      <c r="F139" s="90"/>
      <c r="G139" s="91"/>
      <c r="H139" s="89"/>
      <c r="I139" s="89"/>
      <c r="J139" s="93"/>
      <c r="K139" s="91"/>
      <c r="L139" s="298"/>
      <c r="M139" s="91"/>
      <c r="N139" s="89"/>
      <c r="O139" s="89"/>
      <c r="P139" s="89"/>
      <c r="Q139" s="90"/>
      <c r="S139" s="7" t="str">
        <f t="shared" si="18"/>
        <v/>
      </c>
      <c r="T139" s="10" t="str">
        <f t="shared" si="19"/>
        <v xml:space="preserve">
</v>
      </c>
      <c r="U139" s="233">
        <f t="shared" si="20"/>
        <v>0.13900000000000001</v>
      </c>
      <c r="V139" s="39">
        <f t="shared" si="23"/>
        <v>1</v>
      </c>
      <c r="W139" s="39" t="e">
        <f>(VLOOKUP(B139,コード表!$A$2:$B$32,2,FALSE)*100+DAY(K139))</f>
        <v>#N/A</v>
      </c>
      <c r="X139" s="42" t="str">
        <f t="shared" si="21"/>
        <v/>
      </c>
      <c r="Y139" s="18" t="e">
        <f>(IF(Q139=9,0,100)+VLOOKUP(B139,コード表!$A$2:$B$32,2,FALSE))</f>
        <v>#N/A</v>
      </c>
      <c r="Z139" s="18" t="e">
        <f>(IF(Q139=9,900,0)+VLOOKUP(B139,コード表!$A$2:$B$32,2,FALSE))</f>
        <v>#N/A</v>
      </c>
      <c r="AA139" s="18" t="e">
        <f>(IF(Q139=9,90000,0)+(VLOOKUP(B139,コード表!$A$2:$B$32,2,FALSE))*100+DAY(M139))</f>
        <v>#N/A</v>
      </c>
      <c r="AB139" s="18">
        <f>COUNTIF(Z$1:Z139,Z139)</f>
        <v>138</v>
      </c>
      <c r="AC139" s="18">
        <f>COUNTIF(Y$1:Y139,Y139)</f>
        <v>138</v>
      </c>
      <c r="AD139" s="18" t="e">
        <f t="shared" si="22"/>
        <v>#N/A</v>
      </c>
      <c r="AE139" s="18">
        <f>COUNTIF(AD$1:AD139,AD139)</f>
        <v>138</v>
      </c>
    </row>
    <row r="140" spans="1:31" ht="27">
      <c r="A140" s="90">
        <v>139</v>
      </c>
      <c r="B140" s="89"/>
      <c r="C140" s="94"/>
      <c r="D140" s="89"/>
      <c r="E140" s="89"/>
      <c r="F140" s="90"/>
      <c r="G140" s="91"/>
      <c r="H140" s="89"/>
      <c r="I140" s="89"/>
      <c r="J140" s="93"/>
      <c r="K140" s="91"/>
      <c r="L140" s="298"/>
      <c r="M140" s="91"/>
      <c r="N140" s="89"/>
      <c r="O140" s="89"/>
      <c r="P140" s="89"/>
      <c r="Q140" s="90"/>
      <c r="S140" s="7" t="str">
        <f t="shared" si="18"/>
        <v/>
      </c>
      <c r="T140" s="10" t="str">
        <f t="shared" si="19"/>
        <v xml:space="preserve">
</v>
      </c>
      <c r="U140" s="233">
        <f t="shared" si="20"/>
        <v>0.14000000000000001</v>
      </c>
      <c r="V140" s="39">
        <f t="shared" si="23"/>
        <v>1</v>
      </c>
      <c r="W140" s="39" t="e">
        <f>(VLOOKUP(B140,コード表!$A$2:$B$32,2,FALSE)*100+DAY(K140))</f>
        <v>#N/A</v>
      </c>
      <c r="X140" s="42" t="str">
        <f t="shared" si="21"/>
        <v/>
      </c>
      <c r="Y140" s="18" t="e">
        <f>(IF(Q140=9,0,100)+VLOOKUP(B140,コード表!$A$2:$B$32,2,FALSE))</f>
        <v>#N/A</v>
      </c>
      <c r="Z140" s="18" t="e">
        <f>(IF(Q140=9,900,0)+VLOOKUP(B140,コード表!$A$2:$B$32,2,FALSE))</f>
        <v>#N/A</v>
      </c>
      <c r="AA140" s="18" t="e">
        <f>(IF(Q140=9,90000,0)+(VLOOKUP(B140,コード表!$A$2:$B$32,2,FALSE))*100+DAY(M140))</f>
        <v>#N/A</v>
      </c>
      <c r="AB140" s="18">
        <f>COUNTIF(Z$1:Z140,Z140)</f>
        <v>139</v>
      </c>
      <c r="AC140" s="18">
        <f>COUNTIF(Y$1:Y140,Y140)</f>
        <v>139</v>
      </c>
      <c r="AD140" s="18" t="e">
        <f t="shared" si="22"/>
        <v>#N/A</v>
      </c>
      <c r="AE140" s="18">
        <f>COUNTIF(AD$1:AD140,AD140)</f>
        <v>139</v>
      </c>
    </row>
    <row r="141" spans="1:31" ht="27">
      <c r="A141" s="90">
        <v>140</v>
      </c>
      <c r="B141" s="89"/>
      <c r="C141" s="94"/>
      <c r="D141" s="89"/>
      <c r="E141" s="89"/>
      <c r="F141" s="90"/>
      <c r="G141" s="91"/>
      <c r="H141" s="89"/>
      <c r="I141" s="89"/>
      <c r="J141" s="93"/>
      <c r="K141" s="91"/>
      <c r="L141" s="298"/>
      <c r="M141" s="91"/>
      <c r="N141" s="89"/>
      <c r="O141" s="89"/>
      <c r="P141" s="89"/>
      <c r="Q141" s="90"/>
      <c r="S141" s="7" t="str">
        <f t="shared" si="18"/>
        <v/>
      </c>
      <c r="T141" s="10" t="str">
        <f t="shared" si="19"/>
        <v xml:space="preserve">
</v>
      </c>
      <c r="U141" s="233">
        <f t="shared" si="20"/>
        <v>0.14099999999999999</v>
      </c>
      <c r="V141" s="39">
        <f t="shared" si="23"/>
        <v>1</v>
      </c>
      <c r="W141" s="39" t="e">
        <f>(VLOOKUP(B141,コード表!$A$2:$B$32,2,FALSE)*100+DAY(K141))</f>
        <v>#N/A</v>
      </c>
      <c r="X141" s="42" t="str">
        <f t="shared" si="21"/>
        <v/>
      </c>
      <c r="Y141" s="18" t="e">
        <f>(IF(Q141=9,0,100)+VLOOKUP(B141,コード表!$A$2:$B$32,2,FALSE))</f>
        <v>#N/A</v>
      </c>
      <c r="Z141" s="18" t="e">
        <f>(IF(Q141=9,900,0)+VLOOKUP(B141,コード表!$A$2:$B$32,2,FALSE))</f>
        <v>#N/A</v>
      </c>
      <c r="AA141" s="18" t="e">
        <f>(IF(Q141=9,90000,0)+(VLOOKUP(B141,コード表!$A$2:$B$32,2,FALSE))*100+DAY(M141))</f>
        <v>#N/A</v>
      </c>
      <c r="AB141" s="18">
        <f>COUNTIF(Z$1:Z141,Z141)</f>
        <v>140</v>
      </c>
      <c r="AC141" s="18">
        <f>COUNTIF(Y$1:Y141,Y141)</f>
        <v>140</v>
      </c>
      <c r="AD141" s="18" t="e">
        <f t="shared" si="22"/>
        <v>#N/A</v>
      </c>
      <c r="AE141" s="18">
        <f>COUNTIF(AD$1:AD141,AD141)</f>
        <v>140</v>
      </c>
    </row>
    <row r="142" spans="1:31" ht="27">
      <c r="A142" s="90">
        <v>141</v>
      </c>
      <c r="B142" s="89"/>
      <c r="C142" s="94"/>
      <c r="D142" s="89"/>
      <c r="E142" s="89"/>
      <c r="F142" s="90"/>
      <c r="G142" s="91"/>
      <c r="H142" s="89"/>
      <c r="I142" s="89"/>
      <c r="J142" s="93"/>
      <c r="K142" s="91"/>
      <c r="L142" s="298"/>
      <c r="M142" s="91"/>
      <c r="N142" s="89"/>
      <c r="O142" s="89"/>
      <c r="P142" s="89"/>
      <c r="Q142" s="90"/>
      <c r="S142" s="7" t="str">
        <f t="shared" si="18"/>
        <v/>
      </c>
      <c r="T142" s="10" t="str">
        <f t="shared" si="19"/>
        <v xml:space="preserve">
</v>
      </c>
      <c r="U142" s="233">
        <f t="shared" si="20"/>
        <v>0.14199999999999999</v>
      </c>
      <c r="V142" s="39">
        <f t="shared" si="23"/>
        <v>1</v>
      </c>
      <c r="W142" s="39" t="e">
        <f>(VLOOKUP(B142,コード表!$A$2:$B$32,2,FALSE)*100+DAY(K142))</f>
        <v>#N/A</v>
      </c>
      <c r="X142" s="42" t="str">
        <f t="shared" si="21"/>
        <v/>
      </c>
      <c r="Y142" s="18" t="e">
        <f>(IF(Q142=9,0,100)+VLOOKUP(B142,コード表!$A$2:$B$32,2,FALSE))</f>
        <v>#N/A</v>
      </c>
      <c r="Z142" s="18" t="e">
        <f>(IF(Q142=9,900,0)+VLOOKUP(B142,コード表!$A$2:$B$32,2,FALSE))</f>
        <v>#N/A</v>
      </c>
      <c r="AA142" s="18" t="e">
        <f>(IF(Q142=9,90000,0)+(VLOOKUP(B142,コード表!$A$2:$B$32,2,FALSE))*100+DAY(M142))</f>
        <v>#N/A</v>
      </c>
      <c r="AB142" s="18">
        <f>COUNTIF(Z$1:Z142,Z142)</f>
        <v>141</v>
      </c>
      <c r="AC142" s="18">
        <f>COUNTIF(Y$1:Y142,Y142)</f>
        <v>141</v>
      </c>
      <c r="AD142" s="18" t="e">
        <f t="shared" si="22"/>
        <v>#N/A</v>
      </c>
      <c r="AE142" s="18">
        <f>COUNTIF(AD$1:AD142,AD142)</f>
        <v>141</v>
      </c>
    </row>
    <row r="143" spans="1:31" ht="27">
      <c r="A143" s="90">
        <v>142</v>
      </c>
      <c r="B143" s="89"/>
      <c r="C143" s="94"/>
      <c r="D143" s="89"/>
      <c r="E143" s="89"/>
      <c r="F143" s="90"/>
      <c r="G143" s="91"/>
      <c r="H143" s="89"/>
      <c r="I143" s="89"/>
      <c r="J143" s="93"/>
      <c r="K143" s="91"/>
      <c r="L143" s="298"/>
      <c r="M143" s="91"/>
      <c r="N143" s="89"/>
      <c r="O143" s="89"/>
      <c r="P143" s="89"/>
      <c r="Q143" s="90"/>
      <c r="S143" s="7" t="str">
        <f t="shared" si="18"/>
        <v/>
      </c>
      <c r="T143" s="10" t="str">
        <f t="shared" si="19"/>
        <v xml:space="preserve">
</v>
      </c>
      <c r="U143" s="233">
        <f t="shared" si="20"/>
        <v>0.14299999999999999</v>
      </c>
      <c r="V143" s="39">
        <f t="shared" si="23"/>
        <v>1</v>
      </c>
      <c r="W143" s="39" t="e">
        <f>(VLOOKUP(B143,コード表!$A$2:$B$32,2,FALSE)*100+DAY(K143))</f>
        <v>#N/A</v>
      </c>
      <c r="X143" s="42" t="str">
        <f t="shared" si="21"/>
        <v/>
      </c>
      <c r="Y143" s="18" t="e">
        <f>(IF(Q143=9,0,100)+VLOOKUP(B143,コード表!$A$2:$B$32,2,FALSE))</f>
        <v>#N/A</v>
      </c>
      <c r="Z143" s="18" t="e">
        <f>(IF(Q143=9,900,0)+VLOOKUP(B143,コード表!$A$2:$B$32,2,FALSE))</f>
        <v>#N/A</v>
      </c>
      <c r="AA143" s="18" t="e">
        <f>(IF(Q143=9,90000,0)+(VLOOKUP(B143,コード表!$A$2:$B$32,2,FALSE))*100+DAY(M143))</f>
        <v>#N/A</v>
      </c>
      <c r="AB143" s="18">
        <f>COUNTIF(Z$1:Z143,Z143)</f>
        <v>142</v>
      </c>
      <c r="AC143" s="18">
        <f>COUNTIF(Y$1:Y143,Y143)</f>
        <v>142</v>
      </c>
      <c r="AD143" s="18" t="e">
        <f t="shared" si="22"/>
        <v>#N/A</v>
      </c>
      <c r="AE143" s="18">
        <f>COUNTIF(AD$1:AD143,AD143)</f>
        <v>142</v>
      </c>
    </row>
    <row r="144" spans="1:31" ht="27">
      <c r="A144" s="90">
        <v>143</v>
      </c>
      <c r="B144" s="89"/>
      <c r="C144" s="94"/>
      <c r="D144" s="89"/>
      <c r="E144" s="89"/>
      <c r="F144" s="90"/>
      <c r="G144" s="91"/>
      <c r="H144" s="89"/>
      <c r="I144" s="89"/>
      <c r="J144" s="93"/>
      <c r="K144" s="91"/>
      <c r="L144" s="298"/>
      <c r="M144" s="91"/>
      <c r="N144" s="89"/>
      <c r="O144" s="89"/>
      <c r="P144" s="89"/>
      <c r="Q144" s="90"/>
      <c r="S144" s="7" t="str">
        <f t="shared" si="18"/>
        <v/>
      </c>
      <c r="T144" s="10" t="str">
        <f t="shared" si="19"/>
        <v xml:space="preserve">
</v>
      </c>
      <c r="U144" s="233">
        <f t="shared" si="20"/>
        <v>0.14399999999999999</v>
      </c>
      <c r="V144" s="39">
        <f t="shared" si="23"/>
        <v>1</v>
      </c>
      <c r="W144" s="39" t="e">
        <f>(VLOOKUP(B144,コード表!$A$2:$B$32,2,FALSE)*100+DAY(K144))</f>
        <v>#N/A</v>
      </c>
      <c r="X144" s="42" t="str">
        <f t="shared" si="21"/>
        <v/>
      </c>
      <c r="Y144" s="18" t="e">
        <f>(IF(Q144=9,0,100)+VLOOKUP(B144,コード表!$A$2:$B$32,2,FALSE))</f>
        <v>#N/A</v>
      </c>
      <c r="Z144" s="18" t="e">
        <f>(IF(Q144=9,900,0)+VLOOKUP(B144,コード表!$A$2:$B$32,2,FALSE))</f>
        <v>#N/A</v>
      </c>
      <c r="AA144" s="18" t="e">
        <f>(IF(Q144=9,90000,0)+(VLOOKUP(B144,コード表!$A$2:$B$32,2,FALSE))*100+DAY(M144))</f>
        <v>#N/A</v>
      </c>
      <c r="AB144" s="18">
        <f>COUNTIF(Z$1:Z144,Z144)</f>
        <v>143</v>
      </c>
      <c r="AC144" s="18">
        <f>COUNTIF(Y$1:Y144,Y144)</f>
        <v>143</v>
      </c>
      <c r="AD144" s="18" t="e">
        <f t="shared" si="22"/>
        <v>#N/A</v>
      </c>
      <c r="AE144" s="18">
        <f>COUNTIF(AD$1:AD144,AD144)</f>
        <v>143</v>
      </c>
    </row>
    <row r="145" spans="1:31" ht="27">
      <c r="A145" s="90">
        <v>144</v>
      </c>
      <c r="B145" s="89"/>
      <c r="C145" s="94"/>
      <c r="D145" s="89"/>
      <c r="E145" s="89"/>
      <c r="F145" s="90"/>
      <c r="G145" s="91"/>
      <c r="H145" s="89"/>
      <c r="I145" s="89"/>
      <c r="J145" s="93"/>
      <c r="K145" s="91"/>
      <c r="L145" s="298"/>
      <c r="M145" s="91"/>
      <c r="N145" s="89"/>
      <c r="O145" s="89"/>
      <c r="P145" s="89"/>
      <c r="Q145" s="90"/>
      <c r="S145" s="7" t="str">
        <f t="shared" si="18"/>
        <v/>
      </c>
      <c r="T145" s="10" t="str">
        <f t="shared" si="19"/>
        <v xml:space="preserve">
</v>
      </c>
      <c r="U145" s="233">
        <f t="shared" si="20"/>
        <v>0.14499999999999999</v>
      </c>
      <c r="V145" s="39">
        <f t="shared" si="23"/>
        <v>1</v>
      </c>
      <c r="W145" s="39" t="e">
        <f>(VLOOKUP(B145,コード表!$A$2:$B$32,2,FALSE)*100+DAY(K145))</f>
        <v>#N/A</v>
      </c>
      <c r="X145" s="42" t="str">
        <f t="shared" si="21"/>
        <v/>
      </c>
      <c r="Y145" s="18" t="e">
        <f>(IF(Q145=9,0,100)+VLOOKUP(B145,コード表!$A$2:$B$32,2,FALSE))</f>
        <v>#N/A</v>
      </c>
      <c r="Z145" s="18" t="e">
        <f>(IF(Q145=9,900,0)+VLOOKUP(B145,コード表!$A$2:$B$32,2,FALSE))</f>
        <v>#N/A</v>
      </c>
      <c r="AA145" s="18" t="e">
        <f>(IF(Q145=9,90000,0)+(VLOOKUP(B145,コード表!$A$2:$B$32,2,FALSE))*100+DAY(M145))</f>
        <v>#N/A</v>
      </c>
      <c r="AB145" s="18">
        <f>COUNTIF(Z$1:Z145,Z145)</f>
        <v>144</v>
      </c>
      <c r="AC145" s="18">
        <f>COUNTIF(Y$1:Y145,Y145)</f>
        <v>144</v>
      </c>
      <c r="AD145" s="18" t="e">
        <f t="shared" si="22"/>
        <v>#N/A</v>
      </c>
      <c r="AE145" s="18">
        <f>COUNTIF(AD$1:AD145,AD145)</f>
        <v>144</v>
      </c>
    </row>
    <row r="146" spans="1:31" ht="27">
      <c r="A146" s="90">
        <v>145</v>
      </c>
      <c r="B146" s="89"/>
      <c r="C146" s="94"/>
      <c r="D146" s="89"/>
      <c r="E146" s="89"/>
      <c r="F146" s="90"/>
      <c r="G146" s="91"/>
      <c r="H146" s="89"/>
      <c r="I146" s="89"/>
      <c r="J146" s="93"/>
      <c r="K146" s="91"/>
      <c r="L146" s="298"/>
      <c r="M146" s="91"/>
      <c r="N146" s="89"/>
      <c r="O146" s="89"/>
      <c r="P146" s="89"/>
      <c r="Q146" s="90"/>
      <c r="S146" s="7" t="str">
        <f t="shared" si="18"/>
        <v/>
      </c>
      <c r="T146" s="10" t="str">
        <f t="shared" si="19"/>
        <v xml:space="preserve">
</v>
      </c>
      <c r="U146" s="233">
        <f t="shared" si="20"/>
        <v>0.14599999999999999</v>
      </c>
      <c r="V146" s="39">
        <f t="shared" si="23"/>
        <v>1</v>
      </c>
      <c r="W146" s="39" t="e">
        <f>(VLOOKUP(B146,コード表!$A$2:$B$32,2,FALSE)*100+DAY(K146))</f>
        <v>#N/A</v>
      </c>
      <c r="X146" s="42" t="str">
        <f t="shared" si="21"/>
        <v/>
      </c>
      <c r="Y146" s="18" t="e">
        <f>(IF(Q146=9,0,100)+VLOOKUP(B146,コード表!$A$2:$B$32,2,FALSE))</f>
        <v>#N/A</v>
      </c>
      <c r="Z146" s="18" t="e">
        <f>(IF(Q146=9,900,0)+VLOOKUP(B146,コード表!$A$2:$B$32,2,FALSE))</f>
        <v>#N/A</v>
      </c>
      <c r="AA146" s="18" t="e">
        <f>(IF(Q146=9,90000,0)+(VLOOKUP(B146,コード表!$A$2:$B$32,2,FALSE))*100+DAY(M146))</f>
        <v>#N/A</v>
      </c>
      <c r="AB146" s="18">
        <f>COUNTIF(Z$1:Z146,Z146)</f>
        <v>145</v>
      </c>
      <c r="AC146" s="18">
        <f>COUNTIF(Y$1:Y146,Y146)</f>
        <v>145</v>
      </c>
      <c r="AD146" s="18" t="e">
        <f t="shared" si="22"/>
        <v>#N/A</v>
      </c>
      <c r="AE146" s="18">
        <f>COUNTIF(AD$1:AD146,AD146)</f>
        <v>145</v>
      </c>
    </row>
    <row r="147" spans="1:31" ht="27">
      <c r="A147" s="90">
        <v>146</v>
      </c>
      <c r="B147" s="89"/>
      <c r="C147" s="94"/>
      <c r="D147" s="89"/>
      <c r="E147" s="89"/>
      <c r="F147" s="90"/>
      <c r="G147" s="91"/>
      <c r="H147" s="89"/>
      <c r="I147" s="89"/>
      <c r="J147" s="93"/>
      <c r="K147" s="91"/>
      <c r="L147" s="298"/>
      <c r="M147" s="91"/>
      <c r="N147" s="89"/>
      <c r="O147" s="89"/>
      <c r="P147" s="89"/>
      <c r="Q147" s="90"/>
      <c r="S147" s="7" t="str">
        <f t="shared" si="18"/>
        <v/>
      </c>
      <c r="T147" s="10" t="str">
        <f t="shared" si="19"/>
        <v xml:space="preserve">
</v>
      </c>
      <c r="U147" s="233">
        <f t="shared" si="20"/>
        <v>0.14699999999999999</v>
      </c>
      <c r="V147" s="39">
        <f t="shared" si="23"/>
        <v>1</v>
      </c>
      <c r="W147" s="39" t="e">
        <f>(VLOOKUP(B147,コード表!$A$2:$B$32,2,FALSE)*100+DAY(K147))</f>
        <v>#N/A</v>
      </c>
      <c r="X147" s="42" t="str">
        <f t="shared" si="21"/>
        <v/>
      </c>
      <c r="Y147" s="18" t="e">
        <f>(IF(Q147=9,0,100)+VLOOKUP(B147,コード表!$A$2:$B$32,2,FALSE))</f>
        <v>#N/A</v>
      </c>
      <c r="Z147" s="18" t="e">
        <f>(IF(Q147=9,900,0)+VLOOKUP(B147,コード表!$A$2:$B$32,2,FALSE))</f>
        <v>#N/A</v>
      </c>
      <c r="AA147" s="18" t="e">
        <f>(IF(Q147=9,90000,0)+(VLOOKUP(B147,コード表!$A$2:$B$32,2,FALSE))*100+DAY(M147))</f>
        <v>#N/A</v>
      </c>
      <c r="AB147" s="18">
        <f>COUNTIF(Z$1:Z147,Z147)</f>
        <v>146</v>
      </c>
      <c r="AC147" s="18">
        <f>COUNTIF(Y$1:Y147,Y147)</f>
        <v>146</v>
      </c>
      <c r="AD147" s="18" t="e">
        <f t="shared" si="22"/>
        <v>#N/A</v>
      </c>
      <c r="AE147" s="18">
        <f>COUNTIF(AD$1:AD147,AD147)</f>
        <v>146</v>
      </c>
    </row>
    <row r="148" spans="1:31" ht="27">
      <c r="A148" s="90">
        <v>147</v>
      </c>
      <c r="B148" s="89"/>
      <c r="C148" s="94"/>
      <c r="D148" s="89"/>
      <c r="E148" s="89"/>
      <c r="F148" s="90"/>
      <c r="G148" s="91"/>
      <c r="H148" s="89"/>
      <c r="I148" s="89"/>
      <c r="J148" s="93"/>
      <c r="K148" s="91"/>
      <c r="L148" s="298"/>
      <c r="M148" s="91"/>
      <c r="N148" s="89"/>
      <c r="O148" s="89"/>
      <c r="P148" s="89"/>
      <c r="Q148" s="90"/>
      <c r="S148" s="7" t="str">
        <f t="shared" si="18"/>
        <v/>
      </c>
      <c r="T148" s="10" t="str">
        <f t="shared" si="19"/>
        <v xml:space="preserve">
</v>
      </c>
      <c r="U148" s="233">
        <f t="shared" si="20"/>
        <v>0.14799999999999999</v>
      </c>
      <c r="V148" s="39">
        <f t="shared" si="23"/>
        <v>1</v>
      </c>
      <c r="W148" s="39" t="e">
        <f>(VLOOKUP(B148,コード表!$A$2:$B$32,2,FALSE)*100+DAY(K148))</f>
        <v>#N/A</v>
      </c>
      <c r="X148" s="42" t="str">
        <f t="shared" si="21"/>
        <v/>
      </c>
      <c r="Y148" s="18" t="e">
        <f>(IF(Q148=9,0,100)+VLOOKUP(B148,コード表!$A$2:$B$32,2,FALSE))</f>
        <v>#N/A</v>
      </c>
      <c r="Z148" s="18" t="e">
        <f>(IF(Q148=9,900,0)+VLOOKUP(B148,コード表!$A$2:$B$32,2,FALSE))</f>
        <v>#N/A</v>
      </c>
      <c r="AA148" s="18" t="e">
        <f>(IF(Q148=9,90000,0)+(VLOOKUP(B148,コード表!$A$2:$B$32,2,FALSE))*100+DAY(M148))</f>
        <v>#N/A</v>
      </c>
      <c r="AB148" s="18">
        <f>COUNTIF(Z$1:Z148,Z148)</f>
        <v>147</v>
      </c>
      <c r="AC148" s="18">
        <f>COUNTIF(Y$1:Y148,Y148)</f>
        <v>147</v>
      </c>
      <c r="AD148" s="18" t="e">
        <f t="shared" si="22"/>
        <v>#N/A</v>
      </c>
      <c r="AE148" s="18">
        <f>COUNTIF(AD$1:AD148,AD148)</f>
        <v>147</v>
      </c>
    </row>
    <row r="149" spans="1:31" ht="27">
      <c r="A149" s="90">
        <v>148</v>
      </c>
      <c r="B149" s="89"/>
      <c r="C149" s="94"/>
      <c r="D149" s="89"/>
      <c r="E149" s="89"/>
      <c r="F149" s="90"/>
      <c r="G149" s="91"/>
      <c r="H149" s="89"/>
      <c r="I149" s="89"/>
      <c r="J149" s="93"/>
      <c r="K149" s="91"/>
      <c r="L149" s="298"/>
      <c r="M149" s="91"/>
      <c r="N149" s="89"/>
      <c r="O149" s="89"/>
      <c r="P149" s="89"/>
      <c r="Q149" s="90"/>
      <c r="S149" s="7" t="str">
        <f t="shared" si="18"/>
        <v/>
      </c>
      <c r="T149" s="10" t="str">
        <f t="shared" si="19"/>
        <v xml:space="preserve">
</v>
      </c>
      <c r="U149" s="233">
        <f t="shared" si="20"/>
        <v>0.14899999999999999</v>
      </c>
      <c r="V149" s="39">
        <f t="shared" si="23"/>
        <v>1</v>
      </c>
      <c r="W149" s="39" t="e">
        <f>(VLOOKUP(B149,コード表!$A$2:$B$32,2,FALSE)*100+DAY(K149))</f>
        <v>#N/A</v>
      </c>
      <c r="X149" s="42" t="str">
        <f t="shared" si="21"/>
        <v/>
      </c>
      <c r="Y149" s="18" t="e">
        <f>(IF(Q149=9,0,100)+VLOOKUP(B149,コード表!$A$2:$B$32,2,FALSE))</f>
        <v>#N/A</v>
      </c>
      <c r="Z149" s="18" t="e">
        <f>(IF(Q149=9,900,0)+VLOOKUP(B149,コード表!$A$2:$B$32,2,FALSE))</f>
        <v>#N/A</v>
      </c>
      <c r="AA149" s="18" t="e">
        <f>(IF(Q149=9,90000,0)+(VLOOKUP(B149,コード表!$A$2:$B$32,2,FALSE))*100+DAY(M149))</f>
        <v>#N/A</v>
      </c>
      <c r="AB149" s="18">
        <f>COUNTIF(Z$1:Z149,Z149)</f>
        <v>148</v>
      </c>
      <c r="AC149" s="18">
        <f>COUNTIF(Y$1:Y149,Y149)</f>
        <v>148</v>
      </c>
      <c r="AD149" s="18" t="e">
        <f t="shared" si="22"/>
        <v>#N/A</v>
      </c>
      <c r="AE149" s="18">
        <f>COUNTIF(AD$1:AD149,AD149)</f>
        <v>148</v>
      </c>
    </row>
    <row r="150" spans="1:31" ht="27">
      <c r="A150" s="90">
        <v>149</v>
      </c>
      <c r="B150" s="89"/>
      <c r="C150" s="94"/>
      <c r="D150" s="89"/>
      <c r="E150" s="89"/>
      <c r="F150" s="90"/>
      <c r="G150" s="91"/>
      <c r="H150" s="89"/>
      <c r="I150" s="89"/>
      <c r="J150" s="93"/>
      <c r="K150" s="91"/>
      <c r="L150" s="298"/>
      <c r="M150" s="91"/>
      <c r="N150" s="89"/>
      <c r="O150" s="89"/>
      <c r="P150" s="89"/>
      <c r="Q150" s="90"/>
      <c r="S150" s="7" t="str">
        <f t="shared" si="18"/>
        <v/>
      </c>
      <c r="T150" s="10" t="str">
        <f t="shared" si="19"/>
        <v xml:space="preserve">
</v>
      </c>
      <c r="U150" s="233">
        <f t="shared" si="20"/>
        <v>0.15</v>
      </c>
      <c r="V150" s="39">
        <f t="shared" si="23"/>
        <v>1</v>
      </c>
      <c r="W150" s="39" t="e">
        <f>(VLOOKUP(B150,コード表!$A$2:$B$32,2,FALSE)*100+DAY(K150))</f>
        <v>#N/A</v>
      </c>
      <c r="X150" s="42" t="str">
        <f t="shared" si="21"/>
        <v/>
      </c>
      <c r="Y150" s="18" t="e">
        <f>(IF(Q150=9,0,100)+VLOOKUP(B150,コード表!$A$2:$B$32,2,FALSE))</f>
        <v>#N/A</v>
      </c>
      <c r="Z150" s="18" t="e">
        <f>(IF(Q150=9,900,0)+VLOOKUP(B150,コード表!$A$2:$B$32,2,FALSE))</f>
        <v>#N/A</v>
      </c>
      <c r="AA150" s="18" t="e">
        <f>(IF(Q150=9,90000,0)+(VLOOKUP(B150,コード表!$A$2:$B$32,2,FALSE))*100+DAY(M150))</f>
        <v>#N/A</v>
      </c>
      <c r="AB150" s="18">
        <f>COUNTIF(Z$1:Z150,Z150)</f>
        <v>149</v>
      </c>
      <c r="AC150" s="18">
        <f>COUNTIF(Y$1:Y150,Y150)</f>
        <v>149</v>
      </c>
      <c r="AD150" s="18" t="e">
        <f t="shared" si="22"/>
        <v>#N/A</v>
      </c>
      <c r="AE150" s="18">
        <f>COUNTIF(AD$1:AD150,AD150)</f>
        <v>149</v>
      </c>
    </row>
    <row r="151" spans="1:31" ht="27">
      <c r="A151" s="90">
        <v>150</v>
      </c>
      <c r="B151" s="89"/>
      <c r="C151" s="94"/>
      <c r="D151" s="89"/>
      <c r="E151" s="89"/>
      <c r="F151" s="90"/>
      <c r="G151" s="91"/>
      <c r="H151" s="89"/>
      <c r="I151" s="89"/>
      <c r="J151" s="93"/>
      <c r="K151" s="91"/>
      <c r="L151" s="298"/>
      <c r="M151" s="91"/>
      <c r="N151" s="89"/>
      <c r="O151" s="89"/>
      <c r="P151" s="89"/>
      <c r="Q151" s="90"/>
      <c r="S151" s="7" t="str">
        <f t="shared" si="18"/>
        <v/>
      </c>
      <c r="T151" s="10" t="str">
        <f t="shared" si="19"/>
        <v xml:space="preserve">
</v>
      </c>
      <c r="U151" s="233">
        <f t="shared" si="20"/>
        <v>0.151</v>
      </c>
      <c r="V151" s="39">
        <f t="shared" si="23"/>
        <v>1</v>
      </c>
      <c r="W151" s="39" t="e">
        <f>(VLOOKUP(B151,コード表!$A$2:$B$32,2,FALSE)*100+DAY(K151))</f>
        <v>#N/A</v>
      </c>
      <c r="X151" s="42" t="str">
        <f t="shared" si="21"/>
        <v/>
      </c>
      <c r="Y151" s="18" t="e">
        <f>(IF(Q151=9,0,100)+VLOOKUP(B151,コード表!$A$2:$B$32,2,FALSE))</f>
        <v>#N/A</v>
      </c>
      <c r="Z151" s="18" t="e">
        <f>(IF(Q151=9,900,0)+VLOOKUP(B151,コード表!$A$2:$B$32,2,FALSE))</f>
        <v>#N/A</v>
      </c>
      <c r="AA151" s="18" t="e">
        <f>(IF(Q151=9,90000,0)+(VLOOKUP(B151,コード表!$A$2:$B$32,2,FALSE))*100+DAY(M151))</f>
        <v>#N/A</v>
      </c>
      <c r="AB151" s="18">
        <f>COUNTIF(Z$1:Z151,Z151)</f>
        <v>150</v>
      </c>
      <c r="AC151" s="18">
        <f>COUNTIF(Y$1:Y151,Y151)</f>
        <v>150</v>
      </c>
      <c r="AD151" s="18" t="e">
        <f t="shared" si="22"/>
        <v>#N/A</v>
      </c>
      <c r="AE151" s="18">
        <f>COUNTIF(AD$1:AD151,AD151)</f>
        <v>150</v>
      </c>
    </row>
    <row r="152" spans="1:31" ht="27">
      <c r="A152" s="90">
        <v>151</v>
      </c>
      <c r="B152" s="89"/>
      <c r="C152" s="94"/>
      <c r="D152" s="89"/>
      <c r="E152" s="89"/>
      <c r="F152" s="90"/>
      <c r="G152" s="91"/>
      <c r="H152" s="89"/>
      <c r="I152" s="89"/>
      <c r="J152" s="93"/>
      <c r="K152" s="91"/>
      <c r="L152" s="298"/>
      <c r="M152" s="91"/>
      <c r="N152" s="89"/>
      <c r="O152" s="89"/>
      <c r="P152" s="89"/>
      <c r="Q152" s="90"/>
      <c r="S152" s="7" t="str">
        <f t="shared" si="18"/>
        <v/>
      </c>
      <c r="T152" s="10" t="str">
        <f t="shared" si="19"/>
        <v xml:space="preserve">
</v>
      </c>
      <c r="U152" s="233">
        <f t="shared" si="20"/>
        <v>0.152</v>
      </c>
      <c r="V152" s="39">
        <f t="shared" si="23"/>
        <v>1</v>
      </c>
      <c r="W152" s="39" t="e">
        <f>(VLOOKUP(B152,コード表!$A$2:$B$32,2,FALSE)*100+DAY(K152))</f>
        <v>#N/A</v>
      </c>
      <c r="X152" s="42" t="str">
        <f t="shared" si="21"/>
        <v/>
      </c>
      <c r="Y152" s="18" t="e">
        <f>(IF(Q152=9,0,100)+VLOOKUP(B152,コード表!$A$2:$B$32,2,FALSE))</f>
        <v>#N/A</v>
      </c>
      <c r="Z152" s="18" t="e">
        <f>(IF(Q152=9,900,0)+VLOOKUP(B152,コード表!$A$2:$B$32,2,FALSE))</f>
        <v>#N/A</v>
      </c>
      <c r="AA152" s="18" t="e">
        <f>(IF(Q152=9,90000,0)+(VLOOKUP(B152,コード表!$A$2:$B$32,2,FALSE))*100+DAY(M152))</f>
        <v>#N/A</v>
      </c>
      <c r="AB152" s="18">
        <f>COUNTIF(Z$1:Z152,Z152)</f>
        <v>151</v>
      </c>
      <c r="AC152" s="18">
        <f>COUNTIF(Y$1:Y152,Y152)</f>
        <v>151</v>
      </c>
      <c r="AD152" s="18" t="e">
        <f t="shared" si="22"/>
        <v>#N/A</v>
      </c>
      <c r="AE152" s="18">
        <f>COUNTIF(AD$1:AD152,AD152)</f>
        <v>151</v>
      </c>
    </row>
    <row r="153" spans="1:31" ht="27">
      <c r="A153" s="90">
        <v>152</v>
      </c>
      <c r="B153" s="89"/>
      <c r="C153" s="94"/>
      <c r="D153" s="89"/>
      <c r="E153" s="89"/>
      <c r="F153" s="90"/>
      <c r="G153" s="91"/>
      <c r="H153" s="89"/>
      <c r="I153" s="89"/>
      <c r="J153" s="93"/>
      <c r="K153" s="91"/>
      <c r="L153" s="298"/>
      <c r="M153" s="91"/>
      <c r="N153" s="89"/>
      <c r="O153" s="89"/>
      <c r="P153" s="89"/>
      <c r="Q153" s="90"/>
      <c r="S153" s="7" t="str">
        <f t="shared" si="18"/>
        <v/>
      </c>
      <c r="T153" s="10" t="str">
        <f t="shared" si="19"/>
        <v xml:space="preserve">
</v>
      </c>
      <c r="U153" s="233">
        <f t="shared" si="20"/>
        <v>0.153</v>
      </c>
      <c r="V153" s="39">
        <f t="shared" si="23"/>
        <v>1</v>
      </c>
      <c r="W153" s="39" t="e">
        <f>(VLOOKUP(B153,コード表!$A$2:$B$32,2,FALSE)*100+DAY(K153))</f>
        <v>#N/A</v>
      </c>
      <c r="X153" s="42" t="str">
        <f t="shared" si="21"/>
        <v/>
      </c>
      <c r="Y153" s="18" t="e">
        <f>(IF(Q153=9,0,100)+VLOOKUP(B153,コード表!$A$2:$B$32,2,FALSE))</f>
        <v>#N/A</v>
      </c>
      <c r="Z153" s="18" t="e">
        <f>(IF(Q153=9,900,0)+VLOOKUP(B153,コード表!$A$2:$B$32,2,FALSE))</f>
        <v>#N/A</v>
      </c>
      <c r="AA153" s="18" t="e">
        <f>(IF(Q153=9,90000,0)+(VLOOKUP(B153,コード表!$A$2:$B$32,2,FALSE))*100+DAY(M153))</f>
        <v>#N/A</v>
      </c>
      <c r="AB153" s="18">
        <f>COUNTIF(Z$1:Z153,Z153)</f>
        <v>152</v>
      </c>
      <c r="AC153" s="18">
        <f>COUNTIF(Y$1:Y153,Y153)</f>
        <v>152</v>
      </c>
      <c r="AD153" s="18" t="e">
        <f t="shared" si="22"/>
        <v>#N/A</v>
      </c>
      <c r="AE153" s="18">
        <f>COUNTIF(AD$1:AD153,AD153)</f>
        <v>152</v>
      </c>
    </row>
    <row r="154" spans="1:31" ht="27">
      <c r="A154" s="90">
        <v>153</v>
      </c>
      <c r="B154" s="89"/>
      <c r="C154" s="94"/>
      <c r="D154" s="89"/>
      <c r="E154" s="89"/>
      <c r="F154" s="90"/>
      <c r="G154" s="91"/>
      <c r="H154" s="89"/>
      <c r="I154" s="89"/>
      <c r="J154" s="93"/>
      <c r="K154" s="91"/>
      <c r="L154" s="298"/>
      <c r="M154" s="91"/>
      <c r="N154" s="89"/>
      <c r="O154" s="89"/>
      <c r="P154" s="89"/>
      <c r="Q154" s="90"/>
      <c r="S154" s="7" t="str">
        <f t="shared" si="18"/>
        <v/>
      </c>
      <c r="T154" s="10" t="str">
        <f t="shared" si="19"/>
        <v xml:space="preserve">
</v>
      </c>
      <c r="U154" s="233">
        <f t="shared" si="20"/>
        <v>0.154</v>
      </c>
      <c r="V154" s="39">
        <f t="shared" si="23"/>
        <v>1</v>
      </c>
      <c r="W154" s="39" t="e">
        <f>(VLOOKUP(B154,コード表!$A$2:$B$32,2,FALSE)*100+DAY(K154))</f>
        <v>#N/A</v>
      </c>
      <c r="X154" s="42" t="str">
        <f t="shared" si="21"/>
        <v/>
      </c>
      <c r="Y154" s="18" t="e">
        <f>(IF(Q154=9,0,100)+VLOOKUP(B154,コード表!$A$2:$B$32,2,FALSE))</f>
        <v>#N/A</v>
      </c>
      <c r="Z154" s="18" t="e">
        <f>(IF(Q154=9,900,0)+VLOOKUP(B154,コード表!$A$2:$B$32,2,FALSE))</f>
        <v>#N/A</v>
      </c>
      <c r="AA154" s="18" t="e">
        <f>(IF(Q154=9,90000,0)+(VLOOKUP(B154,コード表!$A$2:$B$32,2,FALSE))*100+DAY(M154))</f>
        <v>#N/A</v>
      </c>
      <c r="AB154" s="18">
        <f>COUNTIF(Z$1:Z154,Z154)</f>
        <v>153</v>
      </c>
      <c r="AC154" s="18">
        <f>COUNTIF(Y$1:Y154,Y154)</f>
        <v>153</v>
      </c>
      <c r="AD154" s="18" t="e">
        <f t="shared" si="22"/>
        <v>#N/A</v>
      </c>
      <c r="AE154" s="18">
        <f>COUNTIF(AD$1:AD154,AD154)</f>
        <v>153</v>
      </c>
    </row>
    <row r="155" spans="1:31" ht="27">
      <c r="A155" s="90">
        <v>154</v>
      </c>
      <c r="B155" s="89"/>
      <c r="C155" s="94"/>
      <c r="D155" s="89"/>
      <c r="E155" s="89"/>
      <c r="F155" s="90"/>
      <c r="G155" s="91"/>
      <c r="H155" s="89"/>
      <c r="I155" s="89"/>
      <c r="J155" s="93"/>
      <c r="K155" s="91"/>
      <c r="L155" s="298"/>
      <c r="M155" s="91"/>
      <c r="N155" s="89"/>
      <c r="O155" s="89"/>
      <c r="P155" s="89"/>
      <c r="Q155" s="90"/>
      <c r="S155" s="7" t="str">
        <f t="shared" si="18"/>
        <v/>
      </c>
      <c r="T155" s="10" t="str">
        <f t="shared" si="19"/>
        <v xml:space="preserve">
</v>
      </c>
      <c r="U155" s="233">
        <f t="shared" si="20"/>
        <v>0.155</v>
      </c>
      <c r="V155" s="39">
        <f t="shared" si="23"/>
        <v>1</v>
      </c>
      <c r="W155" s="39" t="e">
        <f>(VLOOKUP(B155,コード表!$A$2:$B$32,2,FALSE)*100+DAY(K155))</f>
        <v>#N/A</v>
      </c>
      <c r="X155" s="42" t="str">
        <f t="shared" si="21"/>
        <v/>
      </c>
      <c r="Y155" s="18" t="e">
        <f>(IF(Q155=9,0,100)+VLOOKUP(B155,コード表!$A$2:$B$32,2,FALSE))</f>
        <v>#N/A</v>
      </c>
      <c r="Z155" s="18" t="e">
        <f>(IF(Q155=9,900,0)+VLOOKUP(B155,コード表!$A$2:$B$32,2,FALSE))</f>
        <v>#N/A</v>
      </c>
      <c r="AA155" s="18" t="e">
        <f>(IF(Q155=9,90000,0)+(VLOOKUP(B155,コード表!$A$2:$B$32,2,FALSE))*100+DAY(M155))</f>
        <v>#N/A</v>
      </c>
      <c r="AB155" s="18">
        <f>COUNTIF(Z$1:Z155,Z155)</f>
        <v>154</v>
      </c>
      <c r="AC155" s="18">
        <f>COUNTIF(Y$1:Y155,Y155)</f>
        <v>154</v>
      </c>
      <c r="AD155" s="18" t="e">
        <f t="shared" si="22"/>
        <v>#N/A</v>
      </c>
      <c r="AE155" s="18">
        <f>COUNTIF(AD$1:AD155,AD155)</f>
        <v>154</v>
      </c>
    </row>
    <row r="156" spans="1:31" ht="27">
      <c r="A156" s="90">
        <v>155</v>
      </c>
      <c r="B156" s="89"/>
      <c r="C156" s="94"/>
      <c r="D156" s="89"/>
      <c r="E156" s="89"/>
      <c r="F156" s="90"/>
      <c r="G156" s="91"/>
      <c r="H156" s="89"/>
      <c r="I156" s="89"/>
      <c r="J156" s="93"/>
      <c r="K156" s="91"/>
      <c r="L156" s="298"/>
      <c r="M156" s="91"/>
      <c r="N156" s="89"/>
      <c r="O156" s="89"/>
      <c r="P156" s="89"/>
      <c r="Q156" s="90"/>
      <c r="S156" s="7" t="str">
        <f t="shared" si="18"/>
        <v/>
      </c>
      <c r="T156" s="10" t="str">
        <f t="shared" si="19"/>
        <v xml:space="preserve">
</v>
      </c>
      <c r="U156" s="233">
        <f t="shared" si="20"/>
        <v>0.156</v>
      </c>
      <c r="V156" s="39">
        <f t="shared" si="23"/>
        <v>1</v>
      </c>
      <c r="W156" s="39" t="e">
        <f>(VLOOKUP(B156,コード表!$A$2:$B$32,2,FALSE)*100+DAY(K156))</f>
        <v>#N/A</v>
      </c>
      <c r="X156" s="42" t="str">
        <f t="shared" si="21"/>
        <v/>
      </c>
      <c r="Y156" s="18" t="e">
        <f>(IF(Q156=9,0,100)+VLOOKUP(B156,コード表!$A$2:$B$32,2,FALSE))</f>
        <v>#N/A</v>
      </c>
      <c r="Z156" s="18" t="e">
        <f>(IF(Q156=9,900,0)+VLOOKUP(B156,コード表!$A$2:$B$32,2,FALSE))</f>
        <v>#N/A</v>
      </c>
      <c r="AA156" s="18" t="e">
        <f>(IF(Q156=9,90000,0)+(VLOOKUP(B156,コード表!$A$2:$B$32,2,FALSE))*100+DAY(M156))</f>
        <v>#N/A</v>
      </c>
      <c r="AB156" s="18">
        <f>COUNTIF(Z$1:Z156,Z156)</f>
        <v>155</v>
      </c>
      <c r="AC156" s="18">
        <f>COUNTIF(Y$1:Y156,Y156)</f>
        <v>155</v>
      </c>
      <c r="AD156" s="18" t="e">
        <f t="shared" si="22"/>
        <v>#N/A</v>
      </c>
      <c r="AE156" s="18">
        <f>COUNTIF(AD$1:AD156,AD156)</f>
        <v>155</v>
      </c>
    </row>
    <row r="157" spans="1:31" ht="27">
      <c r="A157" s="90">
        <v>156</v>
      </c>
      <c r="B157" s="89"/>
      <c r="C157" s="94"/>
      <c r="D157" s="89"/>
      <c r="E157" s="89"/>
      <c r="F157" s="90"/>
      <c r="G157" s="91"/>
      <c r="H157" s="89"/>
      <c r="I157" s="89"/>
      <c r="J157" s="93"/>
      <c r="K157" s="91"/>
      <c r="L157" s="298"/>
      <c r="M157" s="91"/>
      <c r="N157" s="89"/>
      <c r="O157" s="89"/>
      <c r="P157" s="89"/>
      <c r="Q157" s="90"/>
      <c r="S157" s="7" t="str">
        <f t="shared" si="18"/>
        <v/>
      </c>
      <c r="T157" s="10" t="str">
        <f t="shared" si="19"/>
        <v xml:space="preserve">
</v>
      </c>
      <c r="U157" s="233">
        <f t="shared" si="20"/>
        <v>0.157</v>
      </c>
      <c r="V157" s="39">
        <f t="shared" si="23"/>
        <v>1</v>
      </c>
      <c r="W157" s="39" t="e">
        <f>(VLOOKUP(B157,コード表!$A$2:$B$32,2,FALSE)*100+DAY(K157))</f>
        <v>#N/A</v>
      </c>
      <c r="X157" s="42" t="str">
        <f t="shared" si="21"/>
        <v/>
      </c>
      <c r="Y157" s="18" t="e">
        <f>(IF(Q157=9,0,100)+VLOOKUP(B157,コード表!$A$2:$B$32,2,FALSE))</f>
        <v>#N/A</v>
      </c>
      <c r="Z157" s="18" t="e">
        <f>(IF(Q157=9,900,0)+VLOOKUP(B157,コード表!$A$2:$B$32,2,FALSE))</f>
        <v>#N/A</v>
      </c>
      <c r="AA157" s="18" t="e">
        <f>(IF(Q157=9,90000,0)+(VLOOKUP(B157,コード表!$A$2:$B$32,2,FALSE))*100+DAY(M157))</f>
        <v>#N/A</v>
      </c>
      <c r="AB157" s="18">
        <f>COUNTIF(Z$1:Z157,Z157)</f>
        <v>156</v>
      </c>
      <c r="AC157" s="18">
        <f>COUNTIF(Y$1:Y157,Y157)</f>
        <v>156</v>
      </c>
      <c r="AD157" s="18" t="e">
        <f t="shared" si="22"/>
        <v>#N/A</v>
      </c>
      <c r="AE157" s="18">
        <f>COUNTIF(AD$1:AD157,AD157)</f>
        <v>156</v>
      </c>
    </row>
    <row r="158" spans="1:31" ht="27">
      <c r="A158" s="90">
        <v>157</v>
      </c>
      <c r="B158" s="89"/>
      <c r="C158" s="94"/>
      <c r="D158" s="89"/>
      <c r="E158" s="89"/>
      <c r="F158" s="90"/>
      <c r="G158" s="91"/>
      <c r="H158" s="89"/>
      <c r="I158" s="89"/>
      <c r="J158" s="93"/>
      <c r="K158" s="91"/>
      <c r="L158" s="298"/>
      <c r="M158" s="91"/>
      <c r="N158" s="89"/>
      <c r="O158" s="89"/>
      <c r="P158" s="89"/>
      <c r="Q158" s="90"/>
      <c r="S158" s="7" t="str">
        <f t="shared" si="18"/>
        <v/>
      </c>
      <c r="T158" s="10" t="str">
        <f t="shared" si="19"/>
        <v xml:space="preserve">
</v>
      </c>
      <c r="U158" s="233">
        <f t="shared" si="20"/>
        <v>0.158</v>
      </c>
      <c r="V158" s="39">
        <f t="shared" si="23"/>
        <v>1</v>
      </c>
      <c r="W158" s="39" t="e">
        <f>(VLOOKUP(B158,コード表!$A$2:$B$32,2,FALSE)*100+DAY(K158))</f>
        <v>#N/A</v>
      </c>
      <c r="X158" s="42" t="str">
        <f t="shared" si="21"/>
        <v/>
      </c>
      <c r="Y158" s="18" t="e">
        <f>(IF(Q158=9,0,100)+VLOOKUP(B158,コード表!$A$2:$B$32,2,FALSE))</f>
        <v>#N/A</v>
      </c>
      <c r="Z158" s="18" t="e">
        <f>(IF(Q158=9,900,0)+VLOOKUP(B158,コード表!$A$2:$B$32,2,FALSE))</f>
        <v>#N/A</v>
      </c>
      <c r="AA158" s="18" t="e">
        <f>(IF(Q158=9,90000,0)+(VLOOKUP(B158,コード表!$A$2:$B$32,2,FALSE))*100+DAY(M158))</f>
        <v>#N/A</v>
      </c>
      <c r="AB158" s="18">
        <f>COUNTIF(Z$1:Z158,Z158)</f>
        <v>157</v>
      </c>
      <c r="AC158" s="18">
        <f>COUNTIF(Y$1:Y158,Y158)</f>
        <v>157</v>
      </c>
      <c r="AD158" s="18" t="e">
        <f t="shared" si="22"/>
        <v>#N/A</v>
      </c>
      <c r="AE158" s="18">
        <f>COUNTIF(AD$1:AD158,AD158)</f>
        <v>157</v>
      </c>
    </row>
    <row r="159" spans="1:31" ht="27">
      <c r="A159" s="90">
        <v>158</v>
      </c>
      <c r="B159" s="89"/>
      <c r="C159" s="94"/>
      <c r="D159" s="89"/>
      <c r="E159" s="89"/>
      <c r="F159" s="90"/>
      <c r="G159" s="91"/>
      <c r="H159" s="89"/>
      <c r="I159" s="89"/>
      <c r="J159" s="93"/>
      <c r="K159" s="91"/>
      <c r="L159" s="298"/>
      <c r="M159" s="91"/>
      <c r="N159" s="89"/>
      <c r="O159" s="89"/>
      <c r="P159" s="89"/>
      <c r="Q159" s="90"/>
      <c r="S159" s="7" t="str">
        <f t="shared" si="18"/>
        <v/>
      </c>
      <c r="T159" s="10" t="str">
        <f t="shared" si="19"/>
        <v xml:space="preserve">
</v>
      </c>
      <c r="U159" s="233">
        <f t="shared" si="20"/>
        <v>0.159</v>
      </c>
      <c r="V159" s="39">
        <f t="shared" si="23"/>
        <v>1</v>
      </c>
      <c r="W159" s="39" t="e">
        <f>(VLOOKUP(B159,コード表!$A$2:$B$32,2,FALSE)*100+DAY(K159))</f>
        <v>#N/A</v>
      </c>
      <c r="X159" s="42" t="str">
        <f t="shared" si="21"/>
        <v/>
      </c>
      <c r="Y159" s="18" t="e">
        <f>(IF(Q159=9,0,100)+VLOOKUP(B159,コード表!$A$2:$B$32,2,FALSE))</f>
        <v>#N/A</v>
      </c>
      <c r="Z159" s="18" t="e">
        <f>(IF(Q159=9,900,0)+VLOOKUP(B159,コード表!$A$2:$B$32,2,FALSE))</f>
        <v>#N/A</v>
      </c>
      <c r="AA159" s="18" t="e">
        <f>(IF(Q159=9,90000,0)+(VLOOKUP(B159,コード表!$A$2:$B$32,2,FALSE))*100+DAY(M159))</f>
        <v>#N/A</v>
      </c>
      <c r="AB159" s="18">
        <f>COUNTIF(Z$1:Z159,Z159)</f>
        <v>158</v>
      </c>
      <c r="AC159" s="18">
        <f>COUNTIF(Y$1:Y159,Y159)</f>
        <v>158</v>
      </c>
      <c r="AD159" s="18" t="e">
        <f t="shared" si="22"/>
        <v>#N/A</v>
      </c>
      <c r="AE159" s="18">
        <f>COUNTIF(AD$1:AD159,AD159)</f>
        <v>158</v>
      </c>
    </row>
    <row r="160" spans="1:31" ht="27">
      <c r="A160" s="90">
        <v>159</v>
      </c>
      <c r="B160" s="89"/>
      <c r="C160" s="94"/>
      <c r="D160" s="89"/>
      <c r="E160" s="89"/>
      <c r="F160" s="90"/>
      <c r="G160" s="91"/>
      <c r="H160" s="89"/>
      <c r="I160" s="89"/>
      <c r="J160" s="93"/>
      <c r="K160" s="91"/>
      <c r="L160" s="298"/>
      <c r="M160" s="91"/>
      <c r="N160" s="89"/>
      <c r="O160" s="89"/>
      <c r="P160" s="89"/>
      <c r="Q160" s="90"/>
      <c r="S160" s="7" t="str">
        <f t="shared" si="18"/>
        <v/>
      </c>
      <c r="T160" s="10" t="str">
        <f t="shared" si="19"/>
        <v xml:space="preserve">
</v>
      </c>
      <c r="U160" s="233">
        <f t="shared" si="20"/>
        <v>0.16</v>
      </c>
      <c r="V160" s="39">
        <f t="shared" si="23"/>
        <v>1</v>
      </c>
      <c r="W160" s="39" t="e">
        <f>(VLOOKUP(B160,コード表!$A$2:$B$32,2,FALSE)*100+DAY(K160))</f>
        <v>#N/A</v>
      </c>
      <c r="X160" s="42" t="str">
        <f t="shared" si="21"/>
        <v/>
      </c>
      <c r="Y160" s="18" t="e">
        <f>(IF(Q160=9,0,100)+VLOOKUP(B160,コード表!$A$2:$B$32,2,FALSE))</f>
        <v>#N/A</v>
      </c>
      <c r="Z160" s="18" t="e">
        <f>(IF(Q160=9,900,0)+VLOOKUP(B160,コード表!$A$2:$B$32,2,FALSE))</f>
        <v>#N/A</v>
      </c>
      <c r="AA160" s="18" t="e">
        <f>(IF(Q160=9,90000,0)+(VLOOKUP(B160,コード表!$A$2:$B$32,2,FALSE))*100+DAY(M160))</f>
        <v>#N/A</v>
      </c>
      <c r="AB160" s="18">
        <f>COUNTIF(Z$1:Z160,Z160)</f>
        <v>159</v>
      </c>
      <c r="AC160" s="18">
        <f>COUNTIF(Y$1:Y160,Y160)</f>
        <v>159</v>
      </c>
      <c r="AD160" s="18" t="e">
        <f t="shared" si="22"/>
        <v>#N/A</v>
      </c>
      <c r="AE160" s="18">
        <f>COUNTIF(AD$1:AD160,AD160)</f>
        <v>159</v>
      </c>
    </row>
    <row r="161" spans="1:31" ht="27">
      <c r="A161" s="90">
        <v>160</v>
      </c>
      <c r="B161" s="89"/>
      <c r="C161" s="94"/>
      <c r="D161" s="89"/>
      <c r="E161" s="89"/>
      <c r="F161" s="90"/>
      <c r="G161" s="91"/>
      <c r="H161" s="89"/>
      <c r="I161" s="89"/>
      <c r="J161" s="93"/>
      <c r="K161" s="91"/>
      <c r="L161" s="298"/>
      <c r="M161" s="91"/>
      <c r="N161" s="89"/>
      <c r="O161" s="89"/>
      <c r="P161" s="89"/>
      <c r="Q161" s="90"/>
      <c r="S161" s="7" t="str">
        <f t="shared" si="18"/>
        <v/>
      </c>
      <c r="T161" s="10" t="str">
        <f t="shared" si="19"/>
        <v xml:space="preserve">
</v>
      </c>
      <c r="U161" s="233">
        <f t="shared" si="20"/>
        <v>0.161</v>
      </c>
      <c r="V161" s="39">
        <f t="shared" si="23"/>
        <v>1</v>
      </c>
      <c r="W161" s="39" t="e">
        <f>(VLOOKUP(B161,コード表!$A$2:$B$32,2,FALSE)*100+DAY(K161))</f>
        <v>#N/A</v>
      </c>
      <c r="X161" s="42" t="str">
        <f t="shared" si="21"/>
        <v/>
      </c>
      <c r="Y161" s="18" t="e">
        <f>(IF(Q161=9,0,100)+VLOOKUP(B161,コード表!$A$2:$B$32,2,FALSE))</f>
        <v>#N/A</v>
      </c>
      <c r="Z161" s="18" t="e">
        <f>(IF(Q161=9,900,0)+VLOOKUP(B161,コード表!$A$2:$B$32,2,FALSE))</f>
        <v>#N/A</v>
      </c>
      <c r="AA161" s="18" t="e">
        <f>(IF(Q161=9,90000,0)+(VLOOKUP(B161,コード表!$A$2:$B$32,2,FALSE))*100+DAY(M161))</f>
        <v>#N/A</v>
      </c>
      <c r="AB161" s="18">
        <f>COUNTIF(Z$1:Z161,Z161)</f>
        <v>160</v>
      </c>
      <c r="AC161" s="18">
        <f>COUNTIF(Y$1:Y161,Y161)</f>
        <v>160</v>
      </c>
      <c r="AD161" s="18" t="e">
        <f t="shared" si="22"/>
        <v>#N/A</v>
      </c>
      <c r="AE161" s="18">
        <f>COUNTIF(AD$1:AD161,AD161)</f>
        <v>160</v>
      </c>
    </row>
  </sheetData>
  <sheetProtection sheet="1" selectLockedCells="1"/>
  <autoFilter ref="A1:AE161"/>
  <phoneticPr fontId="1"/>
  <dataValidations count="1">
    <dataValidation type="list" allowBlank="1" showInputMessage="1" showErrorMessage="1" sqref="L2:L161">
      <formula1>$M$3</formula1>
    </dataValidation>
  </dataValidations>
  <pageMargins left="0.7" right="0.7" top="0.75" bottom="0.75" header="0.3" footer="0.3"/>
  <pageSetup paperSize="9" scale="45" fitToHeight="0"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コード表!$N$3</xm:f>
          </x14:formula1>
          <xm:sqref>H2:H161</xm:sqref>
        </x14:dataValidation>
        <x14:dataValidation type="list" allowBlank="1" showInputMessage="1" showErrorMessage="1">
          <x14:formula1>
            <xm:f>コード表!$J$3:$J$4</xm:f>
          </x14:formula1>
          <xm:sqref>N2:N161</xm:sqref>
        </x14:dataValidation>
        <x14:dataValidation type="list" allowBlank="1" showInputMessage="1" showErrorMessage="1">
          <x14:formula1>
            <xm:f>基本項目!$D$21:$D$28</xm:f>
          </x14:formula1>
          <xm:sqref>O2:P161</xm:sqref>
        </x14:dataValidation>
        <x14:dataValidation type="list" allowBlank="1" showInputMessage="1" showErrorMessage="1">
          <x14:formula1>
            <xm:f>コード表!$H$3:$H$4</xm:f>
          </x14:formula1>
          <xm:sqref>F2:F161</xm:sqref>
        </x14:dataValidation>
        <x14:dataValidation type="list" allowBlank="1" showInputMessage="1" showErrorMessage="1">
          <x14:formula1>
            <xm:f>コード表!$V$3:$V$4</xm:f>
          </x14:formula1>
          <xm:sqref>Q2:Q161</xm:sqref>
        </x14:dataValidation>
        <x14:dataValidation type="list" allowBlank="1" showInputMessage="1" showErrorMessage="1">
          <x14:formula1>
            <xm:f>コード表!$P$3</xm:f>
          </x14:formula1>
          <xm:sqref>I2:I161</xm:sqref>
        </x14:dataValidation>
        <x14:dataValidation type="list" allowBlank="1" showInputMessage="1" showErrorMessage="1">
          <x14:formula1>
            <xm:f>コード表!$A$3:$A$32</xm:f>
          </x14:formula1>
          <xm:sqref>B2:B161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W34"/>
  <sheetViews>
    <sheetView view="pageBreakPreview" zoomScale="75" zoomScaleNormal="50" zoomScaleSheetLayoutView="75" workbookViewId="0">
      <selection activeCell="D13" sqref="D13:I13"/>
    </sheetView>
  </sheetViews>
  <sheetFormatPr defaultRowHeight="13.5"/>
  <cols>
    <col min="1" max="1" width="1.875" customWidth="1"/>
    <col min="2" max="2" width="14" customWidth="1"/>
    <col min="3" max="3" width="21" customWidth="1"/>
    <col min="4" max="4" width="13.25" customWidth="1"/>
    <col min="6" max="6" width="23.125" customWidth="1"/>
    <col min="7" max="7" width="3.625" customWidth="1"/>
    <col min="8" max="8" width="15.75" customWidth="1"/>
    <col min="9" max="9" width="14.125" customWidth="1"/>
    <col min="10" max="10" width="2" customWidth="1"/>
  </cols>
  <sheetData>
    <row r="1" spans="1:23" ht="33.75" customHeight="1">
      <c r="A1" s="333" t="s">
        <v>74</v>
      </c>
      <c r="B1" s="333"/>
      <c r="C1" s="333"/>
      <c r="D1" s="333"/>
      <c r="E1" s="333"/>
      <c r="F1" s="333"/>
      <c r="G1" s="333"/>
      <c r="H1" s="333"/>
      <c r="I1" s="333"/>
      <c r="J1" s="333"/>
    </row>
    <row r="2" spans="1:23" ht="19.5" customHeight="1">
      <c r="A2" s="26"/>
      <c r="B2" s="26"/>
      <c r="C2" s="26"/>
      <c r="D2" s="26"/>
      <c r="E2" s="26"/>
      <c r="F2" s="26"/>
      <c r="G2" s="26"/>
      <c r="H2" s="26"/>
      <c r="I2" s="26"/>
      <c r="J2" s="26"/>
    </row>
    <row r="3" spans="1:23" ht="38.25" customHeight="1">
      <c r="A3" s="26"/>
      <c r="B3" s="26"/>
      <c r="C3" s="26"/>
      <c r="D3" s="26"/>
      <c r="E3" s="26"/>
      <c r="F3" s="26"/>
      <c r="G3" s="26"/>
      <c r="H3" s="26"/>
      <c r="I3" s="26"/>
      <c r="J3" s="26"/>
    </row>
    <row r="4" spans="1:23" ht="41.25" customHeight="1">
      <c r="A4" s="26"/>
      <c r="B4" s="133" t="s">
        <v>190</v>
      </c>
      <c r="C4" s="26"/>
      <c r="D4" s="133" t="s">
        <v>189</v>
      </c>
      <c r="E4" s="334" t="str">
        <f>CONCATENATE(基本項目!D10,"　",基本項目!D11)</f>
        <v>　</v>
      </c>
      <c r="F4" s="334"/>
      <c r="G4" s="334"/>
      <c r="H4" s="334"/>
      <c r="I4" s="334"/>
      <c r="J4" s="26"/>
    </row>
    <row r="5" spans="1:23" ht="10.5" customHeight="1">
      <c r="A5" s="26"/>
      <c r="B5" s="26"/>
      <c r="C5" s="26"/>
      <c r="D5" s="25"/>
      <c r="E5" s="25"/>
      <c r="F5" s="25"/>
      <c r="G5" s="25"/>
      <c r="H5" s="25"/>
      <c r="I5" s="25"/>
      <c r="J5" s="26"/>
    </row>
    <row r="6" spans="1:23" ht="19.5" customHeight="1">
      <c r="A6" s="26"/>
      <c r="B6" s="26"/>
      <c r="C6" s="26"/>
      <c r="D6" s="49" t="s">
        <v>191</v>
      </c>
      <c r="E6" s="56">
        <f>基本項目!D12</f>
        <v>0</v>
      </c>
      <c r="F6" s="48"/>
      <c r="G6" s="232"/>
      <c r="H6" s="232"/>
      <c r="I6" s="49" t="s">
        <v>192</v>
      </c>
      <c r="J6" s="26"/>
    </row>
    <row r="7" spans="1:23" ht="19.5" customHeight="1">
      <c r="A7" s="26"/>
      <c r="B7" s="26"/>
      <c r="C7" s="26"/>
      <c r="D7" s="26"/>
      <c r="E7" s="26"/>
      <c r="F7" s="26"/>
      <c r="G7" s="26"/>
      <c r="H7" s="26"/>
      <c r="I7" s="26"/>
      <c r="J7" s="26"/>
    </row>
    <row r="8" spans="1:23" ht="22.5" customHeight="1">
      <c r="A8" s="26"/>
      <c r="B8" s="26"/>
      <c r="C8" s="26"/>
      <c r="D8" s="26"/>
      <c r="E8" s="26"/>
      <c r="F8" s="26"/>
      <c r="G8" s="26"/>
      <c r="H8" s="26"/>
      <c r="I8" s="26"/>
      <c r="J8" s="26"/>
    </row>
    <row r="9" spans="1:23" ht="97.5" customHeight="1">
      <c r="A9" s="26"/>
      <c r="B9" s="335" t="str">
        <f>"   "&amp;基本項目!D4&amp;"執行の"&amp;基本項目!D5&amp;"の不在者投票をするため、投票用紙及び投票用封筒の交付の請求を依頼します。"</f>
        <v xml:space="preserve">   令和６年１０月２７日執行の岡山県知事選挙の不在者投票をするため、投票用紙及び投票用封筒の交付の請求を依頼します。</v>
      </c>
      <c r="C9" s="335"/>
      <c r="D9" s="335"/>
      <c r="E9" s="335"/>
      <c r="F9" s="335"/>
      <c r="G9" s="335"/>
      <c r="H9" s="335"/>
      <c r="I9" s="335"/>
      <c r="J9" s="26"/>
      <c r="W9" s="23"/>
    </row>
    <row r="10" spans="1:23" ht="36.75" customHeight="1" thickBot="1">
      <c r="A10" s="26"/>
      <c r="B10" s="26"/>
      <c r="C10" s="26"/>
      <c r="D10" s="26"/>
      <c r="E10" s="26"/>
      <c r="F10" s="26"/>
      <c r="G10" s="26"/>
      <c r="H10" s="26"/>
      <c r="I10" s="26"/>
      <c r="J10" s="26"/>
    </row>
    <row r="11" spans="1:23" ht="60" customHeight="1">
      <c r="A11" s="26"/>
      <c r="B11" s="356" t="s">
        <v>75</v>
      </c>
      <c r="C11" s="357"/>
      <c r="D11" s="338" t="s">
        <v>245</v>
      </c>
      <c r="E11" s="338"/>
      <c r="F11" s="338"/>
      <c r="G11" s="338"/>
      <c r="H11" s="339"/>
      <c r="I11" s="340"/>
      <c r="J11" s="26"/>
      <c r="K11" s="166" t="s">
        <v>273</v>
      </c>
    </row>
    <row r="12" spans="1:23" ht="102.75" customHeight="1">
      <c r="A12" s="26"/>
      <c r="B12" s="358" t="s">
        <v>76</v>
      </c>
      <c r="C12" s="359"/>
      <c r="D12" s="341"/>
      <c r="E12" s="341"/>
      <c r="F12" s="341"/>
      <c r="G12" s="341"/>
      <c r="H12" s="342"/>
      <c r="I12" s="343"/>
      <c r="J12" s="26"/>
    </row>
    <row r="13" spans="1:23" ht="36.75" customHeight="1">
      <c r="A13" s="26"/>
      <c r="B13" s="360" t="s">
        <v>77</v>
      </c>
      <c r="C13" s="361"/>
      <c r="D13" s="344"/>
      <c r="E13" s="344"/>
      <c r="F13" s="344"/>
      <c r="G13" s="344"/>
      <c r="H13" s="345"/>
      <c r="I13" s="346"/>
      <c r="J13" s="26"/>
    </row>
    <row r="14" spans="1:23" ht="75" customHeight="1">
      <c r="A14" s="26"/>
      <c r="B14" s="362" t="s">
        <v>66</v>
      </c>
      <c r="C14" s="363"/>
      <c r="D14" s="347"/>
      <c r="E14" s="347"/>
      <c r="F14" s="347"/>
      <c r="G14" s="347"/>
      <c r="H14" s="348"/>
      <c r="I14" s="349"/>
      <c r="J14" s="26"/>
    </row>
    <row r="15" spans="1:23" ht="60" customHeight="1">
      <c r="A15" s="26"/>
      <c r="B15" s="364" t="s">
        <v>78</v>
      </c>
      <c r="C15" s="359"/>
      <c r="D15" s="330" t="s">
        <v>193</v>
      </c>
      <c r="E15" s="331"/>
      <c r="F15" s="331" t="s">
        <v>194</v>
      </c>
      <c r="G15" s="331"/>
      <c r="H15" s="331"/>
      <c r="I15" s="332"/>
      <c r="J15" s="26"/>
    </row>
    <row r="16" spans="1:23" ht="73.5" customHeight="1">
      <c r="A16" s="26"/>
      <c r="B16" s="364" t="s">
        <v>79</v>
      </c>
      <c r="C16" s="359"/>
      <c r="D16" s="350" t="str">
        <f>VLOOKUP(基本項目!D5,コード表!$D$3:$E$5,2,FALSE)</f>
        <v>岡山県知事選挙</v>
      </c>
      <c r="E16" s="350"/>
      <c r="F16" s="350"/>
      <c r="G16" s="350"/>
      <c r="H16" s="351"/>
      <c r="I16" s="352"/>
      <c r="J16" s="26"/>
    </row>
    <row r="17" spans="1:10" ht="60" customHeight="1" thickBot="1">
      <c r="A17" s="26"/>
      <c r="B17" s="336" t="s">
        <v>80</v>
      </c>
      <c r="C17" s="337"/>
      <c r="D17" s="353"/>
      <c r="E17" s="353"/>
      <c r="F17" s="353"/>
      <c r="G17" s="353"/>
      <c r="H17" s="354"/>
      <c r="I17" s="355"/>
      <c r="J17" s="26"/>
    </row>
    <row r="18" spans="1:10" ht="19.5" customHeight="1">
      <c r="A18" s="26"/>
      <c r="B18" s="26"/>
      <c r="C18" s="26"/>
      <c r="D18" s="26"/>
      <c r="E18" s="26"/>
      <c r="F18" s="26"/>
      <c r="G18" s="26"/>
      <c r="H18" s="26"/>
      <c r="I18" s="26"/>
      <c r="J18" s="26"/>
    </row>
    <row r="19" spans="1:10" ht="29.25" customHeight="1">
      <c r="A19" s="26"/>
      <c r="B19" s="49" t="s">
        <v>276</v>
      </c>
      <c r="C19" s="26"/>
      <c r="D19" s="26"/>
      <c r="E19" s="26"/>
      <c r="F19" s="26"/>
      <c r="G19" s="26"/>
      <c r="H19" s="26"/>
      <c r="I19" s="26"/>
      <c r="J19" s="26"/>
    </row>
    <row r="20" spans="1:10" ht="19.5" customHeight="1">
      <c r="A20" s="26"/>
      <c r="B20" s="26"/>
      <c r="C20" s="26"/>
      <c r="D20" s="26"/>
      <c r="E20" s="26"/>
      <c r="F20" s="26"/>
      <c r="G20" s="26"/>
      <c r="H20" s="26"/>
      <c r="I20" s="26"/>
      <c r="J20" s="26"/>
    </row>
    <row r="21" spans="1:10" ht="19.5" customHeight="1"/>
    <row r="22" spans="1:10" ht="19.5" customHeight="1"/>
    <row r="23" spans="1:10" ht="19.5" customHeight="1"/>
    <row r="24" spans="1:10" ht="19.5" customHeight="1"/>
    <row r="25" spans="1:10" ht="19.5" customHeight="1"/>
    <row r="26" spans="1:10" ht="19.5" customHeight="1"/>
    <row r="27" spans="1:10" ht="19.5" customHeight="1"/>
    <row r="28" spans="1:10" ht="19.5" customHeight="1"/>
    <row r="29" spans="1:10" ht="19.5" customHeight="1"/>
    <row r="30" spans="1:10" ht="19.5" customHeight="1"/>
    <row r="31" spans="1:10" ht="19.5" customHeight="1"/>
    <row r="32" spans="1:10" ht="19.5" customHeight="1"/>
    <row r="33" ht="19.5" customHeight="1"/>
    <row r="34" ht="19.5" customHeight="1"/>
  </sheetData>
  <sheetProtection sheet="1" objects="1" scenarios="1" selectLockedCells="1"/>
  <mergeCells count="18">
    <mergeCell ref="B17:C17"/>
    <mergeCell ref="D11:I11"/>
    <mergeCell ref="D12:I12"/>
    <mergeCell ref="D13:I13"/>
    <mergeCell ref="D14:I14"/>
    <mergeCell ref="D16:I16"/>
    <mergeCell ref="D17:I17"/>
    <mergeCell ref="B11:C11"/>
    <mergeCell ref="B12:C12"/>
    <mergeCell ref="B13:C13"/>
    <mergeCell ref="B14:C14"/>
    <mergeCell ref="B15:C15"/>
    <mergeCell ref="B16:C16"/>
    <mergeCell ref="D15:E15"/>
    <mergeCell ref="F15:I15"/>
    <mergeCell ref="A1:J1"/>
    <mergeCell ref="E4:I4"/>
    <mergeCell ref="B9:I9"/>
  </mergeCells>
  <phoneticPr fontId="1"/>
  <pageMargins left="0.55118110236220474" right="0.31496062992125984" top="0.78740157480314965" bottom="0.74803149606299213" header="0.31496062992125984" footer="0.31496062992125984"/>
  <pageSetup paperSize="9" scale="81"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P51"/>
  <sheetViews>
    <sheetView view="pageBreakPreview" zoomScaleNormal="70" zoomScaleSheetLayoutView="100" workbookViewId="0">
      <selection activeCell="O1" sqref="O1:V1"/>
    </sheetView>
  </sheetViews>
  <sheetFormatPr defaultRowHeight="13.5"/>
  <cols>
    <col min="1" max="1" width="1.25" customWidth="1"/>
    <col min="2" max="2" width="2.5" customWidth="1"/>
    <col min="3" max="3" width="3.125" customWidth="1"/>
    <col min="4" max="10" width="3.625" customWidth="1"/>
    <col min="11" max="28" width="3.25" customWidth="1"/>
    <col min="29" max="29" width="1.625" customWidth="1"/>
    <col min="32" max="36" width="9" hidden="1" customWidth="1"/>
  </cols>
  <sheetData>
    <row r="1" spans="1:42" ht="17.25" customHeight="1" thickBot="1">
      <c r="A1" s="386"/>
      <c r="B1" s="396" t="s">
        <v>81</v>
      </c>
      <c r="C1" s="396"/>
      <c r="D1" s="396"/>
      <c r="E1" s="396"/>
      <c r="F1" s="396"/>
      <c r="G1" s="396"/>
      <c r="H1" s="396"/>
      <c r="I1" s="396"/>
      <c r="J1" s="396"/>
      <c r="K1" s="396"/>
      <c r="L1" s="396"/>
      <c r="M1" s="396"/>
      <c r="N1" s="396"/>
      <c r="O1" s="393" t="s">
        <v>32</v>
      </c>
      <c r="P1" s="394"/>
      <c r="Q1" s="394"/>
      <c r="R1" s="394"/>
      <c r="S1" s="394"/>
      <c r="T1" s="394"/>
      <c r="U1" s="394"/>
      <c r="V1" s="394"/>
      <c r="W1" s="134" t="s">
        <v>274</v>
      </c>
      <c r="X1" s="41"/>
      <c r="Y1" s="32"/>
      <c r="Z1" s="32"/>
      <c r="AA1" s="32"/>
      <c r="AB1" s="32"/>
      <c r="AC1" s="32"/>
      <c r="AD1" s="32"/>
      <c r="AE1" s="32"/>
      <c r="AF1" s="32"/>
      <c r="AG1" s="32"/>
      <c r="AH1" s="32"/>
      <c r="AI1" s="32"/>
      <c r="AJ1" s="32"/>
      <c r="AK1" s="32"/>
      <c r="AL1" s="32"/>
      <c r="AM1" s="32"/>
      <c r="AN1" s="32"/>
      <c r="AO1" s="32"/>
      <c r="AP1" s="32"/>
    </row>
    <row r="2" spans="1:42" ht="17.25" customHeight="1" thickBot="1">
      <c r="A2" s="386"/>
      <c r="B2" s="396" t="s">
        <v>89</v>
      </c>
      <c r="C2" s="396"/>
      <c r="D2" s="396"/>
      <c r="E2" s="396"/>
      <c r="F2" s="396"/>
      <c r="G2" s="396"/>
      <c r="H2" s="396"/>
      <c r="I2" s="396"/>
      <c r="J2" s="396"/>
      <c r="K2" s="396"/>
      <c r="L2" s="396"/>
      <c r="M2" s="396"/>
      <c r="N2" s="396"/>
      <c r="O2" s="395">
        <v>45576</v>
      </c>
      <c r="P2" s="395"/>
      <c r="Q2" s="395"/>
      <c r="R2" s="395"/>
      <c r="S2" s="395"/>
      <c r="T2" s="395"/>
      <c r="U2" s="395"/>
      <c r="V2" s="395"/>
      <c r="W2" s="159" t="s">
        <v>275</v>
      </c>
      <c r="X2" s="114"/>
      <c r="Y2" s="114"/>
      <c r="Z2" s="114"/>
      <c r="AA2" s="114"/>
      <c r="AB2" s="114"/>
      <c r="AC2" s="114"/>
      <c r="AD2" s="114"/>
      <c r="AE2" s="114"/>
      <c r="AF2" s="114"/>
      <c r="AG2" s="114"/>
      <c r="AH2" s="114"/>
      <c r="AI2" s="114"/>
      <c r="AJ2" s="114"/>
      <c r="AK2" s="114"/>
      <c r="AL2" s="114"/>
      <c r="AM2" s="114"/>
      <c r="AN2" s="114"/>
      <c r="AO2" s="114"/>
      <c r="AP2" s="114"/>
    </row>
    <row r="3" spans="1:42" ht="4.5" customHeight="1">
      <c r="A3" s="32"/>
      <c r="B3" s="32"/>
      <c r="C3" s="32"/>
      <c r="D3" s="32"/>
      <c r="E3" s="32"/>
      <c r="F3" s="32"/>
      <c r="G3" s="32"/>
      <c r="H3" s="32"/>
      <c r="W3" s="114"/>
      <c r="X3" s="114"/>
      <c r="Y3" s="114"/>
      <c r="Z3" s="114"/>
      <c r="AA3" s="114"/>
      <c r="AB3" s="114"/>
      <c r="AC3" s="114"/>
      <c r="AD3" s="114"/>
      <c r="AE3" s="114"/>
      <c r="AF3" s="114"/>
      <c r="AG3" s="114"/>
      <c r="AH3" s="114"/>
      <c r="AI3" s="114"/>
      <c r="AJ3" s="114"/>
      <c r="AK3" s="114"/>
      <c r="AL3" s="114"/>
      <c r="AM3" s="114"/>
      <c r="AN3" s="114"/>
      <c r="AO3" s="114"/>
      <c r="AP3" s="114"/>
    </row>
    <row r="4" spans="1:42" ht="40.5" customHeight="1">
      <c r="A4" s="389" t="s">
        <v>88</v>
      </c>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2"/>
      <c r="AE4" s="32"/>
    </row>
    <row r="5" spans="1:42" ht="16.5" customHeight="1">
      <c r="A5" s="68"/>
      <c r="B5" s="68"/>
      <c r="C5" s="68"/>
      <c r="D5" s="68"/>
      <c r="E5" s="68"/>
      <c r="F5" s="68"/>
      <c r="G5" s="68"/>
      <c r="H5" s="68"/>
      <c r="I5" s="68"/>
      <c r="J5" s="68"/>
      <c r="K5" s="68"/>
      <c r="L5" s="50"/>
      <c r="M5" s="50"/>
      <c r="N5" s="50"/>
      <c r="O5" s="50"/>
      <c r="P5" s="50"/>
      <c r="Q5" s="50"/>
      <c r="R5" s="50"/>
      <c r="S5" s="50"/>
      <c r="T5" s="50"/>
      <c r="U5" s="50"/>
      <c r="V5" s="50"/>
      <c r="W5" s="50"/>
      <c r="X5" s="50"/>
      <c r="Y5" s="50"/>
      <c r="Z5" s="50"/>
      <c r="AA5" s="50"/>
      <c r="AB5" s="50"/>
      <c r="AC5" s="50"/>
      <c r="AD5" s="32"/>
      <c r="AE5" s="32"/>
    </row>
    <row r="6" spans="1:42" ht="19.5" customHeight="1">
      <c r="A6" s="68"/>
      <c r="B6" s="68"/>
      <c r="C6" s="68"/>
      <c r="D6" s="68"/>
      <c r="E6" s="68"/>
      <c r="F6" s="68"/>
      <c r="G6" s="68"/>
      <c r="H6" s="68"/>
      <c r="J6" s="152"/>
      <c r="K6" s="68"/>
      <c r="L6" s="50"/>
      <c r="M6" s="50"/>
      <c r="N6" s="50"/>
      <c r="O6" s="50"/>
      <c r="P6" s="50"/>
      <c r="Q6" s="50"/>
      <c r="R6" s="50"/>
      <c r="S6" s="390">
        <f>O2</f>
        <v>45576</v>
      </c>
      <c r="T6" s="390"/>
      <c r="U6" s="390"/>
      <c r="V6" s="390"/>
      <c r="W6" s="390"/>
      <c r="X6" s="390"/>
      <c r="Y6" s="390"/>
      <c r="Z6" s="390"/>
      <c r="AA6" s="390"/>
      <c r="AB6" s="390"/>
      <c r="AC6" s="50"/>
      <c r="AD6" s="32"/>
      <c r="AE6" s="32"/>
    </row>
    <row r="7" spans="1:42" ht="20.25" customHeight="1">
      <c r="A7" s="68"/>
      <c r="B7" s="68"/>
      <c r="C7" s="68"/>
      <c r="D7" s="68"/>
      <c r="E7" s="68"/>
      <c r="F7" s="68"/>
      <c r="G7" s="68"/>
      <c r="H7" s="68"/>
      <c r="I7" s="68"/>
      <c r="J7" s="68"/>
      <c r="K7" s="68"/>
      <c r="L7" s="50"/>
      <c r="M7" s="50"/>
      <c r="N7" s="50"/>
      <c r="O7" s="50"/>
      <c r="P7" s="50"/>
      <c r="Q7" s="50"/>
      <c r="R7" s="50"/>
      <c r="S7" s="50"/>
      <c r="T7" s="50"/>
      <c r="U7" s="50"/>
      <c r="V7" s="50"/>
      <c r="W7" s="50"/>
      <c r="X7" s="50"/>
      <c r="Y7" s="50"/>
      <c r="Z7" s="50"/>
      <c r="AA7" s="50"/>
      <c r="AB7" s="50"/>
      <c r="AC7" s="50"/>
      <c r="AD7" s="32"/>
      <c r="AE7" s="32"/>
    </row>
    <row r="8" spans="1:42" ht="33.75" customHeight="1">
      <c r="B8" s="153"/>
      <c r="C8" s="235" t="str">
        <f>O1&amp;"　選挙管理委員会委員長　様"</f>
        <v>倉敷市　選挙管理委員会委員長　様</v>
      </c>
      <c r="D8" s="153"/>
      <c r="E8" s="153"/>
      <c r="F8" s="153"/>
      <c r="G8" s="72"/>
      <c r="H8" s="68"/>
      <c r="I8" s="68"/>
      <c r="J8" s="68"/>
      <c r="K8" s="68"/>
      <c r="L8" s="50"/>
      <c r="M8" s="50"/>
      <c r="N8" s="50"/>
      <c r="O8" s="50"/>
      <c r="P8" s="50"/>
      <c r="Q8" s="50"/>
      <c r="R8" s="50"/>
      <c r="S8" s="50"/>
      <c r="T8" s="50"/>
      <c r="U8" s="50"/>
      <c r="V8" s="50"/>
      <c r="W8" s="50"/>
      <c r="X8" s="50"/>
      <c r="Y8" s="50"/>
      <c r="Z8" s="50"/>
      <c r="AA8" s="50"/>
      <c r="AB8" s="50"/>
      <c r="AC8" s="50"/>
      <c r="AD8" s="32"/>
      <c r="AE8" s="32"/>
    </row>
    <row r="9" spans="1:42" ht="15.75" customHeight="1">
      <c r="A9" s="138"/>
      <c r="B9" s="138"/>
      <c r="C9" s="72"/>
      <c r="D9" s="72"/>
      <c r="E9" s="72"/>
      <c r="F9" s="137"/>
      <c r="G9" s="137"/>
      <c r="H9" s="68"/>
      <c r="I9" s="68"/>
      <c r="J9" s="68"/>
      <c r="K9" s="68"/>
      <c r="L9" s="50"/>
      <c r="M9" s="50"/>
      <c r="N9" s="50"/>
      <c r="O9" s="50"/>
      <c r="P9" s="50"/>
      <c r="Q9" s="50"/>
      <c r="R9" s="50"/>
      <c r="S9" s="50"/>
      <c r="T9" s="50"/>
      <c r="U9" s="50"/>
      <c r="V9" s="50"/>
      <c r="W9" s="50"/>
      <c r="X9" s="50"/>
      <c r="Y9" s="50"/>
      <c r="Z9" s="50"/>
      <c r="AA9" s="50"/>
      <c r="AB9" s="50"/>
      <c r="AC9" s="50"/>
      <c r="AD9" s="32"/>
      <c r="AE9" s="32"/>
    </row>
    <row r="10" spans="1:42" ht="15.75" customHeight="1">
      <c r="A10" s="72"/>
      <c r="B10" s="72"/>
      <c r="C10" s="72"/>
      <c r="D10" s="72"/>
      <c r="E10" s="72"/>
      <c r="F10" s="120"/>
      <c r="G10" s="120"/>
      <c r="H10" s="68"/>
      <c r="I10" s="68"/>
      <c r="J10" s="68"/>
      <c r="K10" s="68"/>
      <c r="L10" s="50"/>
      <c r="M10" s="50"/>
      <c r="N10" s="50"/>
      <c r="O10" s="50"/>
      <c r="P10" s="50"/>
      <c r="Q10" s="135" t="s">
        <v>199</v>
      </c>
      <c r="R10" s="391" t="str">
        <f>CONCATENATE("〒",基本項目!D8)</f>
        <v>〒</v>
      </c>
      <c r="S10" s="391"/>
      <c r="T10" s="391"/>
      <c r="U10" s="391"/>
      <c r="V10" s="391"/>
      <c r="W10" s="236" t="s">
        <v>200</v>
      </c>
      <c r="X10" s="236"/>
      <c r="Y10" s="236"/>
      <c r="Z10" s="236"/>
      <c r="AA10" s="236"/>
      <c r="AB10" s="236"/>
      <c r="AC10" s="50"/>
      <c r="AD10" s="32"/>
      <c r="AE10" s="32"/>
    </row>
    <row r="11" spans="1:42" ht="22.5" customHeight="1">
      <c r="A11" s="72"/>
      <c r="B11" s="72"/>
      <c r="C11" s="72"/>
      <c r="D11" s="72"/>
      <c r="E11" s="72"/>
      <c r="G11" s="154"/>
      <c r="H11" s="139"/>
      <c r="J11" s="140"/>
      <c r="K11" s="139"/>
      <c r="L11" s="367" t="s">
        <v>197</v>
      </c>
      <c r="M11" s="367"/>
      <c r="N11" s="367"/>
      <c r="O11" s="367"/>
      <c r="P11" s="367"/>
      <c r="R11" s="392">
        <f>基本項目!D9</f>
        <v>0</v>
      </c>
      <c r="S11" s="392"/>
      <c r="T11" s="392"/>
      <c r="U11" s="392"/>
      <c r="V11" s="392"/>
      <c r="W11" s="392"/>
      <c r="X11" s="392"/>
      <c r="Y11" s="392"/>
      <c r="Z11" s="392"/>
      <c r="AA11" s="392"/>
      <c r="AB11" s="392"/>
      <c r="AC11" s="50"/>
      <c r="AD11" s="32"/>
      <c r="AE11" s="32"/>
    </row>
    <row r="12" spans="1:42" ht="22.5" customHeight="1">
      <c r="A12" s="72"/>
      <c r="B12" s="72"/>
      <c r="C12" s="72"/>
      <c r="D12" s="72"/>
      <c r="E12" s="72"/>
      <c r="F12" s="365"/>
      <c r="G12" s="365"/>
      <c r="H12" s="139"/>
      <c r="L12" s="367"/>
      <c r="M12" s="367"/>
      <c r="N12" s="367"/>
      <c r="O12" s="367"/>
      <c r="P12" s="367"/>
      <c r="Q12" s="50"/>
      <c r="R12" s="392"/>
      <c r="S12" s="392"/>
      <c r="T12" s="392"/>
      <c r="U12" s="392"/>
      <c r="V12" s="392"/>
      <c r="W12" s="392"/>
      <c r="X12" s="392"/>
      <c r="Y12" s="392"/>
      <c r="Z12" s="392"/>
      <c r="AA12" s="392"/>
      <c r="AB12" s="392"/>
      <c r="AC12" s="50"/>
      <c r="AD12" s="32"/>
      <c r="AE12" s="32"/>
    </row>
    <row r="13" spans="1:42" ht="11.25" customHeight="1">
      <c r="A13" s="72"/>
      <c r="B13" s="72"/>
      <c r="C13" s="72"/>
      <c r="D13" s="72"/>
      <c r="E13" s="72"/>
      <c r="F13" s="141"/>
      <c r="G13" s="141"/>
      <c r="H13" s="139"/>
      <c r="I13" s="139"/>
      <c r="J13" s="139"/>
      <c r="K13" s="139"/>
      <c r="L13" s="50"/>
      <c r="M13" s="50"/>
      <c r="N13" s="50"/>
      <c r="O13" s="50"/>
      <c r="P13" s="50"/>
      <c r="Q13" s="50"/>
      <c r="R13" s="236"/>
      <c r="S13" s="236"/>
      <c r="T13" s="236"/>
      <c r="U13" s="236"/>
      <c r="V13" s="236"/>
      <c r="W13" s="236"/>
      <c r="X13" s="236"/>
      <c r="Y13" s="236"/>
      <c r="Z13" s="236"/>
      <c r="AA13" s="236"/>
      <c r="AB13" s="236"/>
      <c r="AC13" s="50"/>
      <c r="AD13" s="32"/>
      <c r="AE13" s="32"/>
    </row>
    <row r="14" spans="1:42" ht="24.75" customHeight="1">
      <c r="A14" s="72"/>
      <c r="B14" s="72"/>
      <c r="C14" s="72"/>
      <c r="D14" s="72"/>
      <c r="E14" s="72"/>
      <c r="G14" s="154"/>
      <c r="H14" s="142"/>
      <c r="J14" s="70"/>
      <c r="K14" s="70"/>
      <c r="L14" s="367" t="s">
        <v>82</v>
      </c>
      <c r="M14" s="367"/>
      <c r="N14" s="367"/>
      <c r="O14" s="367"/>
      <c r="P14" s="367"/>
      <c r="Q14" s="50"/>
      <c r="R14" s="368">
        <f>基本項目!D10</f>
        <v>0</v>
      </c>
      <c r="S14" s="368"/>
      <c r="T14" s="368"/>
      <c r="U14" s="368"/>
      <c r="V14" s="368"/>
      <c r="W14" s="368"/>
      <c r="X14" s="368"/>
      <c r="Y14" s="368"/>
      <c r="Z14" s="368"/>
      <c r="AA14" s="368"/>
      <c r="AB14" s="368"/>
      <c r="AC14" s="50"/>
      <c r="AD14" s="32"/>
      <c r="AE14" s="32"/>
    </row>
    <row r="15" spans="1:42" ht="24.75" customHeight="1">
      <c r="A15" s="72"/>
      <c r="B15" s="72"/>
      <c r="C15" s="72"/>
      <c r="D15" s="72"/>
      <c r="E15" s="72"/>
      <c r="G15" s="154"/>
      <c r="H15" s="142"/>
      <c r="J15" s="70"/>
      <c r="K15" s="70"/>
      <c r="L15" s="367"/>
      <c r="M15" s="367"/>
      <c r="N15" s="367"/>
      <c r="O15" s="367"/>
      <c r="P15" s="367"/>
      <c r="Q15" s="50"/>
      <c r="R15" s="368"/>
      <c r="S15" s="368"/>
      <c r="T15" s="368"/>
      <c r="U15" s="368"/>
      <c r="V15" s="368"/>
      <c r="W15" s="368"/>
      <c r="X15" s="368"/>
      <c r="Y15" s="368"/>
      <c r="Z15" s="368"/>
      <c r="AA15" s="368"/>
      <c r="AB15" s="368"/>
      <c r="AC15" s="50"/>
      <c r="AD15" s="32"/>
      <c r="AE15" s="32"/>
    </row>
    <row r="16" spans="1:42" ht="11.25" customHeight="1">
      <c r="A16" s="72"/>
      <c r="B16" s="72"/>
      <c r="C16" s="72"/>
      <c r="D16" s="72"/>
      <c r="E16" s="72"/>
      <c r="F16" s="141"/>
      <c r="G16" s="141"/>
      <c r="H16" s="139"/>
      <c r="I16" s="139"/>
      <c r="J16" s="139"/>
      <c r="K16" s="139"/>
      <c r="L16" s="50"/>
      <c r="M16" s="50"/>
      <c r="N16" s="50"/>
      <c r="O16" s="50"/>
      <c r="P16" s="50"/>
      <c r="Q16" s="50"/>
      <c r="R16" s="236"/>
      <c r="S16" s="236"/>
      <c r="T16" s="236"/>
      <c r="U16" s="236"/>
      <c r="V16" s="236"/>
      <c r="W16" s="236"/>
      <c r="X16" s="236"/>
      <c r="Y16" s="236"/>
      <c r="Z16" s="236"/>
      <c r="AA16" s="236"/>
      <c r="AB16" s="236"/>
      <c r="AC16" s="50"/>
      <c r="AD16" s="32"/>
      <c r="AE16" s="32"/>
    </row>
    <row r="17" spans="1:36" ht="22.5" customHeight="1">
      <c r="A17" s="72"/>
      <c r="B17" s="72"/>
      <c r="C17" s="72"/>
      <c r="D17" s="72"/>
      <c r="E17" s="72"/>
      <c r="G17" s="154"/>
      <c r="H17" s="139"/>
      <c r="J17" s="144"/>
      <c r="K17" s="144"/>
      <c r="L17" s="370" t="s">
        <v>84</v>
      </c>
      <c r="M17" s="370"/>
      <c r="N17" s="370"/>
      <c r="O17" s="370"/>
      <c r="P17" s="370"/>
      <c r="Q17" s="50"/>
      <c r="R17" s="369">
        <f>基本項目!D11</f>
        <v>0</v>
      </c>
      <c r="S17" s="369"/>
      <c r="T17" s="369"/>
      <c r="U17" s="369"/>
      <c r="V17" s="369"/>
      <c r="W17" s="369"/>
      <c r="X17" s="369"/>
      <c r="Y17" s="369"/>
      <c r="Z17" s="369"/>
      <c r="AA17" s="369"/>
      <c r="AB17" s="369"/>
      <c r="AC17" s="50"/>
      <c r="AD17" s="32"/>
      <c r="AE17" s="32"/>
    </row>
    <row r="18" spans="1:36" ht="22.5" customHeight="1">
      <c r="A18" s="72"/>
      <c r="B18" s="72"/>
      <c r="C18" s="72"/>
      <c r="D18" s="72"/>
      <c r="E18" s="72"/>
      <c r="G18" s="154"/>
      <c r="H18" s="139"/>
      <c r="J18" s="139"/>
      <c r="K18" s="139"/>
      <c r="L18" s="370" t="s">
        <v>83</v>
      </c>
      <c r="M18" s="370"/>
      <c r="N18" s="370"/>
      <c r="O18" s="370"/>
      <c r="P18" s="370"/>
      <c r="Q18" s="50"/>
      <c r="R18" s="369">
        <f>基本項目!D12</f>
        <v>0</v>
      </c>
      <c r="S18" s="369"/>
      <c r="T18" s="369"/>
      <c r="U18" s="369"/>
      <c r="V18" s="369"/>
      <c r="W18" s="369"/>
      <c r="X18" s="369"/>
      <c r="Y18" s="369"/>
      <c r="Z18" s="369"/>
      <c r="AA18" s="369"/>
      <c r="AB18" s="369"/>
      <c r="AC18" s="50"/>
      <c r="AD18" s="32"/>
      <c r="AE18" s="32"/>
    </row>
    <row r="19" spans="1:36" ht="11.25" customHeight="1">
      <c r="A19" s="72"/>
      <c r="B19" s="72"/>
      <c r="C19" s="72"/>
      <c r="D19" s="72"/>
      <c r="E19" s="72"/>
      <c r="F19" s="143"/>
      <c r="G19" s="143"/>
      <c r="H19" s="139"/>
      <c r="I19" s="139"/>
      <c r="J19" s="139"/>
      <c r="K19" s="139"/>
      <c r="L19" s="50"/>
      <c r="M19" s="50"/>
      <c r="N19" s="50"/>
      <c r="O19" s="50"/>
      <c r="P19" s="50"/>
      <c r="Q19" s="50"/>
      <c r="R19" s="236"/>
      <c r="S19" s="236"/>
      <c r="T19" s="236"/>
      <c r="U19" s="236"/>
      <c r="V19" s="236"/>
      <c r="W19" s="236"/>
      <c r="X19" s="236"/>
      <c r="Y19" s="236"/>
      <c r="Z19" s="236"/>
      <c r="AA19" s="236"/>
      <c r="AB19" s="236"/>
      <c r="AC19" s="50"/>
      <c r="AD19" s="32"/>
      <c r="AE19" s="32"/>
    </row>
    <row r="20" spans="1:36" ht="22.5" customHeight="1">
      <c r="A20" s="72"/>
      <c r="B20" s="72"/>
      <c r="C20" s="72"/>
      <c r="D20" s="72"/>
      <c r="E20" s="72"/>
      <c r="G20" s="154"/>
      <c r="H20" s="139"/>
      <c r="J20" s="144"/>
      <c r="K20" s="144"/>
      <c r="L20" s="366" t="s">
        <v>85</v>
      </c>
      <c r="M20" s="366"/>
      <c r="N20" s="366"/>
      <c r="O20" s="366"/>
      <c r="P20" s="366"/>
      <c r="Q20" s="135" t="s">
        <v>195</v>
      </c>
      <c r="R20" s="391">
        <f>基本項目!D13</f>
        <v>0</v>
      </c>
      <c r="S20" s="391"/>
      <c r="T20" s="391"/>
      <c r="U20" s="391"/>
      <c r="V20" s="391"/>
      <c r="W20" s="391"/>
      <c r="X20" s="391"/>
      <c r="Y20" s="391"/>
      <c r="Z20" s="391"/>
      <c r="AA20" s="237" t="s">
        <v>196</v>
      </c>
      <c r="AB20" s="236"/>
      <c r="AC20" s="50"/>
      <c r="AD20" s="32"/>
      <c r="AE20" s="32"/>
    </row>
    <row r="21" spans="1:36" ht="8.25" customHeight="1">
      <c r="A21" s="72"/>
      <c r="B21" s="72"/>
      <c r="C21" s="72"/>
      <c r="D21" s="72"/>
      <c r="E21" s="72"/>
      <c r="G21" s="154"/>
      <c r="H21" s="139"/>
      <c r="J21" s="144"/>
      <c r="K21" s="144"/>
      <c r="L21" s="50"/>
      <c r="M21" s="50"/>
      <c r="N21" s="50"/>
      <c r="O21" s="50"/>
      <c r="P21" s="50"/>
      <c r="Q21" s="50"/>
      <c r="R21" s="238"/>
      <c r="S21" s="238"/>
      <c r="T21" s="238"/>
      <c r="U21" s="238"/>
      <c r="V21" s="238"/>
      <c r="W21" s="238"/>
      <c r="X21" s="238"/>
      <c r="Y21" s="238"/>
      <c r="Z21" s="238"/>
      <c r="AA21" s="236"/>
      <c r="AB21" s="236"/>
      <c r="AC21" s="50"/>
      <c r="AD21" s="32"/>
      <c r="AE21" s="32"/>
    </row>
    <row r="22" spans="1:36" ht="22.5" customHeight="1">
      <c r="A22" s="72"/>
      <c r="B22" s="72"/>
      <c r="C22" s="72"/>
      <c r="D22" s="72"/>
      <c r="E22" s="72"/>
      <c r="G22" s="154"/>
      <c r="H22" s="139"/>
      <c r="J22" s="144"/>
      <c r="K22" s="139"/>
      <c r="L22" s="366" t="s">
        <v>86</v>
      </c>
      <c r="M22" s="366"/>
      <c r="N22" s="366"/>
      <c r="O22" s="366"/>
      <c r="P22" s="366"/>
      <c r="Q22" s="135" t="s">
        <v>195</v>
      </c>
      <c r="R22" s="391">
        <f>基本項目!D14</f>
        <v>0</v>
      </c>
      <c r="S22" s="391"/>
      <c r="T22" s="391"/>
      <c r="U22" s="391"/>
      <c r="V22" s="391"/>
      <c r="W22" s="391"/>
      <c r="X22" s="391"/>
      <c r="Y22" s="391"/>
      <c r="Z22" s="391"/>
      <c r="AA22" s="237" t="s">
        <v>196</v>
      </c>
      <c r="AB22" s="236"/>
      <c r="AC22" s="50"/>
      <c r="AD22" s="32"/>
      <c r="AE22" s="32"/>
    </row>
    <row r="23" spans="1:36" ht="11.25" customHeight="1">
      <c r="A23" s="72"/>
      <c r="B23" s="72"/>
      <c r="C23" s="72"/>
      <c r="D23" s="72"/>
      <c r="E23" s="72"/>
      <c r="F23" s="145"/>
      <c r="G23" s="145"/>
      <c r="H23" s="139"/>
      <c r="I23" s="144"/>
      <c r="J23" s="144"/>
      <c r="K23" s="139"/>
      <c r="L23" s="50"/>
      <c r="M23" s="50"/>
      <c r="N23" s="50"/>
      <c r="O23" s="50"/>
      <c r="P23" s="50"/>
      <c r="Q23" s="50"/>
      <c r="R23" s="236"/>
      <c r="S23" s="236"/>
      <c r="T23" s="236"/>
      <c r="U23" s="236"/>
      <c r="V23" s="236"/>
      <c r="W23" s="236"/>
      <c r="X23" s="236"/>
      <c r="Y23" s="236"/>
      <c r="Z23" s="236"/>
      <c r="AA23" s="236"/>
      <c r="AB23" s="236"/>
      <c r="AC23" s="50"/>
      <c r="AD23" s="32"/>
      <c r="AE23" s="32"/>
    </row>
    <row r="24" spans="1:36" ht="22.5" customHeight="1">
      <c r="A24" s="72"/>
      <c r="B24" s="72"/>
      <c r="C24" s="72"/>
      <c r="D24" s="72"/>
      <c r="E24" s="72"/>
      <c r="F24" s="156"/>
      <c r="G24" s="154"/>
      <c r="H24" s="139"/>
      <c r="L24" s="381" t="s">
        <v>198</v>
      </c>
      <c r="M24" s="381"/>
      <c r="N24" s="381"/>
      <c r="O24" s="381"/>
      <c r="P24" s="381"/>
      <c r="Q24" s="50"/>
      <c r="R24" s="369" t="str">
        <f>CONCATENATE(基本項目!D15,"　",基本項目!D16)</f>
        <v>　</v>
      </c>
      <c r="S24" s="369"/>
      <c r="T24" s="369"/>
      <c r="U24" s="369"/>
      <c r="V24" s="369"/>
      <c r="W24" s="369"/>
      <c r="X24" s="369"/>
      <c r="Y24" s="369"/>
      <c r="Z24" s="369"/>
      <c r="AA24" s="369"/>
      <c r="AB24" s="369"/>
      <c r="AC24" s="50"/>
      <c r="AD24" s="32"/>
      <c r="AE24" s="32"/>
    </row>
    <row r="25" spans="1:36" ht="18.75" customHeight="1">
      <c r="A25" s="68"/>
      <c r="B25" s="68"/>
      <c r="C25" s="68"/>
      <c r="D25" s="68"/>
      <c r="E25" s="68"/>
      <c r="F25" s="388"/>
      <c r="G25" s="388"/>
      <c r="H25" s="388"/>
      <c r="I25" s="388"/>
      <c r="J25" s="388"/>
      <c r="K25" s="388"/>
      <c r="L25" s="381" t="s">
        <v>150</v>
      </c>
      <c r="M25" s="381"/>
      <c r="N25" s="381"/>
      <c r="O25" s="381"/>
      <c r="P25" s="381"/>
      <c r="Q25" s="50"/>
      <c r="R25" s="369"/>
      <c r="S25" s="369"/>
      <c r="T25" s="369"/>
      <c r="U25" s="369"/>
      <c r="V25" s="369"/>
      <c r="W25" s="369"/>
      <c r="X25" s="369"/>
      <c r="Y25" s="369"/>
      <c r="Z25" s="369"/>
      <c r="AA25" s="369"/>
      <c r="AB25" s="369"/>
      <c r="AC25" s="50"/>
      <c r="AD25" s="32"/>
      <c r="AE25" s="32"/>
    </row>
    <row r="26" spans="1:36" ht="24" customHeight="1">
      <c r="A26" s="68"/>
      <c r="B26" s="68"/>
      <c r="C26" s="68"/>
      <c r="D26" s="68"/>
      <c r="E26" s="68"/>
      <c r="F26" s="68"/>
      <c r="G26" s="68"/>
      <c r="H26" s="68"/>
      <c r="I26" s="68"/>
      <c r="J26" s="68"/>
      <c r="K26" s="68"/>
      <c r="L26" s="50"/>
      <c r="M26" s="50"/>
      <c r="N26" s="50"/>
      <c r="O26" s="50"/>
      <c r="P26" s="50"/>
      <c r="Q26" s="50"/>
      <c r="R26" s="50"/>
      <c r="S26" s="50"/>
      <c r="T26" s="50"/>
      <c r="U26" s="50"/>
      <c r="V26" s="50"/>
      <c r="W26" s="50"/>
      <c r="X26" s="50"/>
      <c r="Y26" s="50"/>
      <c r="Z26" s="50"/>
      <c r="AA26" s="50"/>
      <c r="AB26" s="50"/>
      <c r="AC26" s="50"/>
      <c r="AD26" s="32"/>
      <c r="AE26" s="32"/>
    </row>
    <row r="27" spans="1:36" ht="115.5" customHeight="1">
      <c r="A27" s="382" t="str">
        <f>"　別紙の請求者名簿に記載のある選挙人は、"&amp;基本項目!D4&amp;"執行の"&amp;基本項目!D5&amp;"の当日、当施設にあるため、当施設において投票する見込みであり、公職選挙法施行令第50条第４項の規定による依頼があったので、別紙の請求者名簿に記載の選挙人に代わって、投票用紙及び投票用封筒の交付を請求します。"</f>
        <v>　別紙の請求者名簿に記載のある選挙人は、令和６年１０月２７日執行の岡山県知事選挙の当日、当施設にあるため、当施設において投票する見込みであり、公職選挙法施行令第50条第４項の規定による依頼があったので、別紙の請求者名簿に記載の選挙人に代わって、投票用紙及び投票用封筒の交付を請求します。</v>
      </c>
      <c r="B27" s="382"/>
      <c r="C27" s="382"/>
      <c r="D27" s="382"/>
      <c r="E27" s="382"/>
      <c r="F27" s="382"/>
      <c r="G27" s="382"/>
      <c r="H27" s="382"/>
      <c r="I27" s="382"/>
      <c r="J27" s="382"/>
      <c r="K27" s="382"/>
      <c r="L27" s="382"/>
      <c r="M27" s="382"/>
      <c r="N27" s="382"/>
      <c r="O27" s="382"/>
      <c r="P27" s="382"/>
      <c r="Q27" s="382"/>
      <c r="R27" s="382"/>
      <c r="S27" s="382"/>
      <c r="T27" s="382"/>
      <c r="U27" s="382"/>
      <c r="V27" s="382"/>
      <c r="W27" s="382"/>
      <c r="X27" s="382"/>
      <c r="Y27" s="382"/>
      <c r="Z27" s="382"/>
      <c r="AA27" s="382"/>
      <c r="AB27" s="382"/>
      <c r="AC27" s="50"/>
      <c r="AD27" s="32"/>
      <c r="AE27" s="32"/>
      <c r="AF27" s="23"/>
    </row>
    <row r="28" spans="1:36" ht="21" customHeight="1">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50"/>
      <c r="AD28" s="32"/>
      <c r="AE28" s="32"/>
    </row>
    <row r="29" spans="1:36" ht="21" customHeight="1" thickBot="1">
      <c r="A29" s="68"/>
      <c r="B29" s="68"/>
      <c r="C29" s="68"/>
      <c r="D29" s="68"/>
      <c r="E29" s="68"/>
      <c r="F29" s="68"/>
      <c r="G29" s="68"/>
      <c r="H29" s="68"/>
      <c r="I29" s="68"/>
      <c r="J29" s="68"/>
      <c r="K29" s="68"/>
      <c r="L29" s="50"/>
      <c r="M29" s="50"/>
      <c r="N29" s="50"/>
      <c r="T29" s="50"/>
      <c r="U29" s="50"/>
      <c r="V29" s="50"/>
      <c r="W29" s="50"/>
      <c r="X29" s="50"/>
      <c r="Y29" s="50"/>
      <c r="Z29" s="50"/>
      <c r="AA29" s="50"/>
      <c r="AB29" s="50"/>
      <c r="AC29" s="50"/>
      <c r="AD29" s="32"/>
      <c r="AE29" s="32"/>
    </row>
    <row r="30" spans="1:36" ht="49.5" customHeight="1" thickBot="1">
      <c r="A30" s="149"/>
      <c r="C30" s="158"/>
      <c r="D30" s="375" t="s">
        <v>246</v>
      </c>
      <c r="E30" s="376"/>
      <c r="F30" s="376"/>
      <c r="G30" s="376"/>
      <c r="H30" s="376"/>
      <c r="I30" s="376"/>
      <c r="J30" s="376"/>
      <c r="K30" s="376"/>
      <c r="L30" s="376"/>
      <c r="M30" s="376"/>
      <c r="N30" s="376"/>
      <c r="O30" s="376"/>
      <c r="P30" s="376"/>
      <c r="Q30" s="377"/>
      <c r="R30" s="383">
        <f>AG32</f>
        <v>0</v>
      </c>
      <c r="S30" s="384"/>
      <c r="T30" s="384"/>
      <c r="U30" s="384"/>
      <c r="V30" s="384"/>
      <c r="W30" s="384"/>
      <c r="X30" s="384"/>
      <c r="Y30" s="385"/>
      <c r="Z30" s="136"/>
      <c r="AA30" s="136"/>
      <c r="AB30" s="136"/>
      <c r="AC30" s="136"/>
      <c r="AD30" s="32"/>
      <c r="AE30" s="32"/>
    </row>
    <row r="31" spans="1:36" ht="16.5" customHeight="1" thickBot="1">
      <c r="A31" s="149"/>
      <c r="B31" s="149"/>
      <c r="C31" s="149"/>
      <c r="D31" s="149"/>
      <c r="E31" s="149"/>
      <c r="F31" s="150"/>
      <c r="G31" s="150"/>
      <c r="H31" s="387"/>
      <c r="I31" s="387"/>
      <c r="J31" s="151"/>
      <c r="K31" s="150"/>
      <c r="L31" s="136"/>
      <c r="M31" s="136"/>
      <c r="N31" s="136"/>
      <c r="O31" s="136"/>
      <c r="P31" s="136"/>
      <c r="Q31" s="136"/>
      <c r="R31" s="136"/>
      <c r="S31" s="136"/>
      <c r="T31" s="136"/>
      <c r="U31" s="136"/>
      <c r="V31" s="136"/>
      <c r="W31" s="136"/>
      <c r="X31" s="136"/>
      <c r="Y31" s="136"/>
      <c r="Z31" s="136"/>
      <c r="AA31" s="136"/>
      <c r="AB31" s="136"/>
      <c r="AC31" s="136"/>
      <c r="AD31" s="32"/>
      <c r="AE31" s="32"/>
      <c r="AF31" s="146">
        <f>DCOUNTA(選挙人情報!A:Y,,AI31:AJ32)</f>
        <v>160</v>
      </c>
      <c r="AG31" s="147">
        <f>O2</f>
        <v>45576</v>
      </c>
      <c r="AH31" s="50"/>
      <c r="AI31" s="148" t="s">
        <v>109</v>
      </c>
      <c r="AJ31" s="148" t="s">
        <v>72</v>
      </c>
    </row>
    <row r="32" spans="1:36" s="23" customFormat="1" ht="39" customHeight="1" thickBot="1">
      <c r="A32" s="149"/>
      <c r="C32" s="157"/>
      <c r="D32" s="378" t="s">
        <v>87</v>
      </c>
      <c r="E32" s="379"/>
      <c r="F32" s="379"/>
      <c r="G32" s="379"/>
      <c r="H32" s="379"/>
      <c r="I32" s="379"/>
      <c r="J32" s="379"/>
      <c r="K32" s="379"/>
      <c r="L32" s="379"/>
      <c r="M32" s="379"/>
      <c r="N32" s="379"/>
      <c r="O32" s="379"/>
      <c r="P32" s="379"/>
      <c r="Q32" s="380"/>
      <c r="R32" s="371" t="e">
        <f>VLOOKUP('３　請求書別紙'!B6,選挙人情報!A:K,10,FALSE)</f>
        <v>#VALUE!</v>
      </c>
      <c r="S32" s="372"/>
      <c r="T32" s="372"/>
      <c r="U32" s="372"/>
      <c r="V32" s="372"/>
      <c r="W32" s="372"/>
      <c r="X32" s="373" t="e">
        <f>VLOOKUP('３　請求書別紙'!B6,選挙人情報!A:AB,24,FALSE)</f>
        <v>#VALUE!</v>
      </c>
      <c r="Y32" s="374"/>
      <c r="Z32" s="136"/>
      <c r="AA32" s="136"/>
      <c r="AB32" s="136"/>
      <c r="AC32" s="136"/>
      <c r="AD32" s="33"/>
      <c r="AE32" s="33"/>
      <c r="AF32" s="146" t="str">
        <f>O1</f>
        <v>倉敷市</v>
      </c>
      <c r="AG32" s="146">
        <f t="dataTable" ref="AG32" dt2D="1" dtr="1" r1="AJ32" r2="AI32"/>
        <v>0</v>
      </c>
      <c r="AH32" s="136"/>
      <c r="AI32" s="146"/>
      <c r="AJ32" s="146"/>
    </row>
    <row r="33" spans="1:31" s="23" customFormat="1" ht="25.5" customHeight="1">
      <c r="A33" s="68"/>
      <c r="B33" s="68"/>
      <c r="C33" s="68"/>
      <c r="D33" s="68"/>
      <c r="E33" s="68"/>
      <c r="F33" s="68"/>
      <c r="G33" s="68"/>
      <c r="H33" s="68"/>
      <c r="I33" s="68"/>
      <c r="J33" s="68"/>
      <c r="K33" s="68"/>
      <c r="L33" s="50"/>
      <c r="M33" s="50"/>
      <c r="N33" s="50"/>
      <c r="O33" s="50"/>
      <c r="P33" s="50"/>
      <c r="Q33" s="50"/>
      <c r="R33" s="50"/>
      <c r="S33" s="50"/>
      <c r="T33" s="50"/>
      <c r="U33" s="50"/>
      <c r="V33" s="50"/>
      <c r="W33" s="50"/>
      <c r="X33" s="50"/>
      <c r="Y33" s="50"/>
      <c r="Z33" s="50"/>
      <c r="AA33" s="50"/>
      <c r="AB33" s="50"/>
      <c r="AC33" s="50"/>
      <c r="AD33" s="33"/>
      <c r="AE33" s="33"/>
    </row>
    <row r="34" spans="1:31" s="23" customFormat="1" ht="42" customHeight="1">
      <c r="A34" s="50"/>
      <c r="B34" s="50"/>
      <c r="C34" s="72" t="s">
        <v>247</v>
      </c>
      <c r="D34" s="72"/>
      <c r="E34" s="72"/>
      <c r="F34" s="68"/>
      <c r="G34" s="68"/>
      <c r="H34" s="68"/>
      <c r="I34" s="68"/>
      <c r="J34" s="68"/>
      <c r="K34" s="68"/>
      <c r="L34" s="50"/>
      <c r="M34" s="50"/>
      <c r="N34" s="50"/>
      <c r="O34" s="50"/>
      <c r="P34" s="50"/>
      <c r="Q34" s="50"/>
      <c r="R34" s="50"/>
      <c r="S34" s="50"/>
      <c r="T34" s="50"/>
      <c r="U34" s="50"/>
      <c r="V34" s="50"/>
      <c r="W34" s="50"/>
      <c r="X34" s="50"/>
      <c r="Y34" s="50"/>
      <c r="Z34" s="50"/>
      <c r="AA34" s="50"/>
      <c r="AB34" s="50"/>
      <c r="AC34" s="50"/>
      <c r="AD34" s="33"/>
      <c r="AE34" s="33"/>
    </row>
    <row r="35" spans="1:31" ht="19.5" customHeight="1">
      <c r="A35" s="31"/>
      <c r="B35" s="31"/>
      <c r="C35" s="31"/>
      <c r="D35" s="31"/>
      <c r="E35" s="31"/>
      <c r="F35" s="31"/>
      <c r="G35" s="31"/>
      <c r="H35" s="31"/>
      <c r="I35" s="31"/>
      <c r="J35" s="31"/>
      <c r="K35" s="31"/>
      <c r="L35" s="32"/>
      <c r="M35" s="32"/>
      <c r="N35" s="32"/>
      <c r="O35" s="32"/>
      <c r="P35" s="32"/>
      <c r="Q35" s="32"/>
      <c r="R35" s="32"/>
      <c r="S35" s="32"/>
      <c r="T35" s="32"/>
      <c r="U35" s="32"/>
      <c r="V35" s="32"/>
      <c r="W35" s="32"/>
      <c r="X35" s="32"/>
      <c r="Y35" s="32"/>
      <c r="Z35" s="32"/>
      <c r="AA35" s="32"/>
      <c r="AB35" s="32"/>
      <c r="AC35" s="32"/>
      <c r="AD35" s="32"/>
      <c r="AE35" s="32"/>
    </row>
    <row r="36" spans="1:31" ht="19.5"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row>
    <row r="37" spans="1:31" ht="19.5"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row>
    <row r="38" spans="1:31" ht="19.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row>
    <row r="39" spans="1:31" ht="19.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row>
    <row r="40" spans="1:31" ht="19.5"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row>
    <row r="41" spans="1:31" ht="19.5"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row>
    <row r="42" spans="1:31" ht="19.5"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row>
    <row r="43" spans="1:31" ht="19.5"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row>
    <row r="44" spans="1:31" ht="19.5" customHeight="1">
      <c r="AD44" s="32"/>
      <c r="AE44" s="32"/>
    </row>
    <row r="45" spans="1:31" ht="19.5" customHeight="1">
      <c r="AD45" s="32"/>
      <c r="AE45" s="32"/>
    </row>
    <row r="46" spans="1:31" ht="19.5" customHeight="1"/>
    <row r="47" spans="1:31" ht="19.5" customHeight="1"/>
    <row r="48" spans="1:31" ht="19.5" customHeight="1"/>
    <row r="49" ht="19.5" customHeight="1"/>
    <row r="50" ht="19.5" customHeight="1"/>
    <row r="51" ht="19.5" customHeight="1"/>
  </sheetData>
  <sheetProtection sheet="1" selectLockedCells="1"/>
  <mergeCells count="33">
    <mergeCell ref="A1:A2"/>
    <mergeCell ref="H31:I31"/>
    <mergeCell ref="H25:K25"/>
    <mergeCell ref="F25:G25"/>
    <mergeCell ref="A4:AC4"/>
    <mergeCell ref="S6:AB6"/>
    <mergeCell ref="R10:V10"/>
    <mergeCell ref="L11:P12"/>
    <mergeCell ref="R11:AB12"/>
    <mergeCell ref="O1:V1"/>
    <mergeCell ref="O2:V2"/>
    <mergeCell ref="B1:N1"/>
    <mergeCell ref="B2:N2"/>
    <mergeCell ref="R20:Z20"/>
    <mergeCell ref="R22:Z22"/>
    <mergeCell ref="L20:P20"/>
    <mergeCell ref="R32:W32"/>
    <mergeCell ref="X32:Y32"/>
    <mergeCell ref="D30:Q30"/>
    <mergeCell ref="D32:Q32"/>
    <mergeCell ref="L25:P25"/>
    <mergeCell ref="R24:AB25"/>
    <mergeCell ref="A27:AB27"/>
    <mergeCell ref="L24:P24"/>
    <mergeCell ref="R30:Y30"/>
    <mergeCell ref="F12:G12"/>
    <mergeCell ref="L22:P22"/>
    <mergeCell ref="L14:P15"/>
    <mergeCell ref="R14:AB15"/>
    <mergeCell ref="R17:AB17"/>
    <mergeCell ref="R18:AB18"/>
    <mergeCell ref="L17:P17"/>
    <mergeCell ref="L18:P18"/>
  </mergeCells>
  <phoneticPr fontId="1"/>
  <pageMargins left="0.70866141732283472" right="0.35433070866141736" top="0.78740157480314965" bottom="0.74803149606299213" header="0.31496062992125984" footer="0.31496062992125984"/>
  <pageSetup paperSize="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コード表!$A$3:$A$32</xm:f>
          </x14:formula1>
          <xm:sqref>O1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M142"/>
  <sheetViews>
    <sheetView showZeros="0" view="pageBreakPreview" topLeftCell="C1" zoomScale="93" zoomScaleNormal="100" zoomScaleSheetLayoutView="93" workbookViewId="0">
      <selection activeCell="B1" sqref="A1:B1048576"/>
    </sheetView>
  </sheetViews>
  <sheetFormatPr defaultRowHeight="13.5"/>
  <cols>
    <col min="1" max="1" width="9" hidden="1" customWidth="1"/>
    <col min="2" max="2" width="11.25" hidden="1" customWidth="1"/>
    <col min="3" max="3" width="4.375" customWidth="1"/>
    <col min="4" max="4" width="34.5" customWidth="1"/>
    <col min="5" max="5" width="19.75" customWidth="1"/>
    <col min="6" max="6" width="15.25" customWidth="1"/>
    <col min="7" max="8" width="9.375" customWidth="1"/>
    <col min="9" max="9" width="1" customWidth="1"/>
    <col min="12" max="13" width="21.75" hidden="1" customWidth="1"/>
  </cols>
  <sheetData>
    <row r="1" spans="1:13">
      <c r="B1" s="24"/>
      <c r="C1" s="244" t="s">
        <v>90</v>
      </c>
      <c r="D1" s="24"/>
    </row>
    <row r="2" spans="1:13">
      <c r="B2" s="24"/>
      <c r="C2" s="24"/>
      <c r="D2" s="24"/>
    </row>
    <row r="3" spans="1:13" ht="19.5" customHeight="1">
      <c r="B3" s="24"/>
      <c r="C3" s="24"/>
      <c r="D3" s="34" t="s">
        <v>93</v>
      </c>
      <c r="E3" s="297" t="str">
        <f>CONCATENATE("　",基本項目!D10)</f>
        <v>　</v>
      </c>
      <c r="F3" s="47"/>
      <c r="G3" s="190"/>
      <c r="H3" s="47"/>
    </row>
    <row r="4" spans="1:13" ht="14.25" thickBot="1"/>
    <row r="5" spans="1:13" ht="30" customHeight="1" thickBot="1">
      <c r="A5" t="e">
        <f>DGET(選挙人情報!A:W,1,L5:M6)</f>
        <v>#NUM!</v>
      </c>
      <c r="B5" s="40">
        <f>(VLOOKUP('２　請求書'!O1,コード表!$A$2:$B$32,2,FALSE)*100+DAY('２　請求書'!O2))</f>
        <v>511</v>
      </c>
      <c r="C5" s="162" t="s">
        <v>91</v>
      </c>
      <c r="D5" s="161" t="s">
        <v>92</v>
      </c>
      <c r="E5" s="245" t="s">
        <v>248</v>
      </c>
      <c r="F5" s="160" t="s">
        <v>78</v>
      </c>
      <c r="G5" s="398" t="s">
        <v>80</v>
      </c>
      <c r="H5" s="399"/>
      <c r="K5" s="50"/>
      <c r="L5" s="37" t="s">
        <v>94</v>
      </c>
      <c r="M5" s="37" t="s">
        <v>96</v>
      </c>
    </row>
    <row r="6" spans="1:13" ht="37.5" customHeight="1">
      <c r="A6">
        <v>1</v>
      </c>
      <c r="B6" s="11" t="e">
        <f t="dataTable" ref="B6:B105" dt2D="1" dtr="1" r1="M6" r2="L6"/>
        <v>#VALUE!</v>
      </c>
      <c r="C6" s="163">
        <v>1</v>
      </c>
      <c r="D6" s="264" t="str">
        <f>IFERROR(VLOOKUP(B6,選挙人情報!A:T,19,FALSE),"")</f>
        <v/>
      </c>
      <c r="E6" s="265" t="str">
        <f>IFERROR(VLOOKUP(B6,選挙人情報!A:T,20,FALSE),"")</f>
        <v/>
      </c>
      <c r="F6" s="266" t="str">
        <f>IFERROR(VLOOKUP(B6,選挙人情報!A:T,7,FALSE),"")</f>
        <v/>
      </c>
      <c r="G6" s="267" t="str">
        <f>IFERROR(VLOOKUP(B6,選挙人情報!A:T,8,FALSE),"")</f>
        <v/>
      </c>
      <c r="H6" s="268" t="str">
        <f>IFERROR(VLOOKUP(B6,選挙人情報!A:T,9,FALSE),"")</f>
        <v/>
      </c>
      <c r="K6" s="50"/>
      <c r="L6" s="7"/>
      <c r="M6" s="7"/>
    </row>
    <row r="7" spans="1:13" ht="37.5" customHeight="1">
      <c r="A7">
        <v>2</v>
      </c>
      <c r="B7" s="11" t="e">
        <v>#VALUE!</v>
      </c>
      <c r="C7" s="164">
        <v>2</v>
      </c>
      <c r="D7" s="269" t="str">
        <f>IFERROR(VLOOKUP(B7,選挙人情報!A:T,19,FALSE),"")</f>
        <v/>
      </c>
      <c r="E7" s="270" t="str">
        <f>IFERROR(VLOOKUP(B7,選挙人情報!A:T,20,FALSE),"")</f>
        <v/>
      </c>
      <c r="F7" s="271" t="str">
        <f>IFERROR(VLOOKUP(B7,選挙人情報!A:T,7,FALSE),"")</f>
        <v/>
      </c>
      <c r="G7" s="272" t="str">
        <f>IFERROR(VLOOKUP(B7,選挙人情報!A:T,8,FALSE),"")</f>
        <v/>
      </c>
      <c r="H7" s="273" t="str">
        <f>IFERROR(VLOOKUP(B7,選挙人情報!A:T,9,FALSE),"")</f>
        <v/>
      </c>
    </row>
    <row r="8" spans="1:13" ht="37.5" customHeight="1">
      <c r="A8">
        <v>3</v>
      </c>
      <c r="B8" s="11" t="e">
        <v>#VALUE!</v>
      </c>
      <c r="C8" s="164">
        <v>3</v>
      </c>
      <c r="D8" s="269" t="str">
        <f>IFERROR(VLOOKUP(B8,選挙人情報!A:T,19,FALSE),"")</f>
        <v/>
      </c>
      <c r="E8" s="270" t="str">
        <f>IFERROR(VLOOKUP(B8,選挙人情報!A:T,20,FALSE),"")</f>
        <v/>
      </c>
      <c r="F8" s="271" t="str">
        <f>IFERROR(VLOOKUP(B8,選挙人情報!A:T,7,FALSE),"")</f>
        <v/>
      </c>
      <c r="G8" s="272" t="str">
        <f>IFERROR(VLOOKUP(B8,選挙人情報!A:T,8,FALSE),"")</f>
        <v/>
      </c>
      <c r="H8" s="273" t="str">
        <f>IFERROR(VLOOKUP(B8,選挙人情報!A:T,9,FALSE),"")</f>
        <v/>
      </c>
    </row>
    <row r="9" spans="1:13" ht="37.5" customHeight="1">
      <c r="A9">
        <v>4</v>
      </c>
      <c r="B9" s="11" t="e">
        <v>#VALUE!</v>
      </c>
      <c r="C9" s="164">
        <v>4</v>
      </c>
      <c r="D9" s="269" t="str">
        <f>IFERROR(VLOOKUP(B9,選挙人情報!A:T,19,FALSE),"")</f>
        <v/>
      </c>
      <c r="E9" s="270" t="str">
        <f>IFERROR(VLOOKUP(B9,選挙人情報!A:T,20,FALSE),"")</f>
        <v/>
      </c>
      <c r="F9" s="271" t="str">
        <f>IFERROR(VLOOKUP(B9,選挙人情報!A:T,7,FALSE),"")</f>
        <v/>
      </c>
      <c r="G9" s="272" t="str">
        <f>IFERROR(VLOOKUP(B9,選挙人情報!A:T,8,FALSE),"")</f>
        <v/>
      </c>
      <c r="H9" s="273" t="str">
        <f>IFERROR(VLOOKUP(B9,選挙人情報!A:T,9,FALSE),"")</f>
        <v/>
      </c>
    </row>
    <row r="10" spans="1:13" ht="37.5" customHeight="1">
      <c r="A10">
        <v>5</v>
      </c>
      <c r="B10" s="11" t="e">
        <v>#VALUE!</v>
      </c>
      <c r="C10" s="164">
        <v>5</v>
      </c>
      <c r="D10" s="269" t="str">
        <f>IFERROR(VLOOKUP(B10,選挙人情報!A:T,19,FALSE),"")</f>
        <v/>
      </c>
      <c r="E10" s="270" t="str">
        <f>IFERROR(VLOOKUP(B10,選挙人情報!A:T,20,FALSE),"")</f>
        <v/>
      </c>
      <c r="F10" s="271" t="str">
        <f>IFERROR(VLOOKUP(B10,選挙人情報!A:T,7,FALSE),"")</f>
        <v/>
      </c>
      <c r="G10" s="272" t="str">
        <f>IFERROR(VLOOKUP(B10,選挙人情報!A:T,8,FALSE),"")</f>
        <v/>
      </c>
      <c r="H10" s="273" t="str">
        <f>IFERROR(VLOOKUP(B10,選挙人情報!A:T,9,FALSE),"")</f>
        <v/>
      </c>
    </row>
    <row r="11" spans="1:13" ht="37.5" customHeight="1">
      <c r="A11">
        <v>6</v>
      </c>
      <c r="B11" s="11" t="e">
        <v>#VALUE!</v>
      </c>
      <c r="C11" s="164">
        <v>6</v>
      </c>
      <c r="D11" s="269" t="str">
        <f>IFERROR(VLOOKUP(B11,選挙人情報!A:T,19,FALSE),"")</f>
        <v/>
      </c>
      <c r="E11" s="270" t="str">
        <f>IFERROR(VLOOKUP(B11,選挙人情報!A:T,20,FALSE),"")</f>
        <v/>
      </c>
      <c r="F11" s="271" t="str">
        <f>IFERROR(VLOOKUP(B11,選挙人情報!A:T,7,FALSE),"")</f>
        <v/>
      </c>
      <c r="G11" s="272" t="str">
        <f>IFERROR(VLOOKUP(B11,選挙人情報!A:T,8,FALSE),"")</f>
        <v/>
      </c>
      <c r="H11" s="273" t="str">
        <f>IFERROR(VLOOKUP(B11,選挙人情報!A:T,9,FALSE),"")</f>
        <v/>
      </c>
    </row>
    <row r="12" spans="1:13" ht="37.5" customHeight="1">
      <c r="A12">
        <v>7</v>
      </c>
      <c r="B12" s="11" t="e">
        <v>#VALUE!</v>
      </c>
      <c r="C12" s="164">
        <v>7</v>
      </c>
      <c r="D12" s="269" t="str">
        <f>IFERROR(VLOOKUP(B12,選挙人情報!A:T,19,FALSE),"")</f>
        <v/>
      </c>
      <c r="E12" s="270" t="str">
        <f>IFERROR(VLOOKUP(B12,選挙人情報!A:T,20,FALSE),"")</f>
        <v/>
      </c>
      <c r="F12" s="271" t="str">
        <f>IFERROR(VLOOKUP(B12,選挙人情報!A:T,7,FALSE),"")</f>
        <v/>
      </c>
      <c r="G12" s="272" t="str">
        <f>IFERROR(VLOOKUP(B12,選挙人情報!A:T,8,FALSE),"")</f>
        <v/>
      </c>
      <c r="H12" s="273" t="str">
        <f>IFERROR(VLOOKUP(B12,選挙人情報!A:T,9,FALSE),"")</f>
        <v/>
      </c>
    </row>
    <row r="13" spans="1:13" ht="37.5" customHeight="1">
      <c r="A13">
        <v>8</v>
      </c>
      <c r="B13" s="11" t="e">
        <v>#VALUE!</v>
      </c>
      <c r="C13" s="164">
        <v>8</v>
      </c>
      <c r="D13" s="269" t="str">
        <f>IFERROR(VLOOKUP(B13,選挙人情報!A:T,19,FALSE),"")</f>
        <v/>
      </c>
      <c r="E13" s="270" t="str">
        <f>IFERROR(VLOOKUP(B13,選挙人情報!A:T,20,FALSE),"")</f>
        <v/>
      </c>
      <c r="F13" s="271" t="str">
        <f>IFERROR(VLOOKUP(B13,選挙人情報!A:T,7,FALSE),"")</f>
        <v/>
      </c>
      <c r="G13" s="272" t="str">
        <f>IFERROR(VLOOKUP(B13,選挙人情報!A:T,8,FALSE),"")</f>
        <v/>
      </c>
      <c r="H13" s="273" t="str">
        <f>IFERROR(VLOOKUP(B13,選挙人情報!A:T,9,FALSE),"")</f>
        <v/>
      </c>
    </row>
    <row r="14" spans="1:13" ht="37.5" customHeight="1">
      <c r="A14">
        <v>9</v>
      </c>
      <c r="B14" s="11" t="e">
        <v>#VALUE!</v>
      </c>
      <c r="C14" s="164">
        <v>9</v>
      </c>
      <c r="D14" s="269" t="str">
        <f>IFERROR(VLOOKUP(B14,選挙人情報!A:T,19,FALSE),"")</f>
        <v/>
      </c>
      <c r="E14" s="270" t="str">
        <f>IFERROR(VLOOKUP(B14,選挙人情報!A:T,20,FALSE),"")</f>
        <v/>
      </c>
      <c r="F14" s="271" t="str">
        <f>IFERROR(VLOOKUP(B14,選挙人情報!A:T,7,FALSE),"")</f>
        <v/>
      </c>
      <c r="G14" s="272" t="str">
        <f>IFERROR(VLOOKUP(B14,選挙人情報!A:T,8,FALSE),"")</f>
        <v/>
      </c>
      <c r="H14" s="273" t="str">
        <f>IFERROR(VLOOKUP(B14,選挙人情報!A:T,9,FALSE),"")</f>
        <v/>
      </c>
    </row>
    <row r="15" spans="1:13" ht="37.5" customHeight="1">
      <c r="A15">
        <v>10</v>
      </c>
      <c r="B15" s="11" t="e">
        <v>#VALUE!</v>
      </c>
      <c r="C15" s="164">
        <v>10</v>
      </c>
      <c r="D15" s="269" t="str">
        <f>IFERROR(VLOOKUP(B15,選挙人情報!A:T,19,FALSE),"")</f>
        <v/>
      </c>
      <c r="E15" s="270" t="str">
        <f>IFERROR(VLOOKUP(B15,選挙人情報!A:T,20,FALSE),"")</f>
        <v/>
      </c>
      <c r="F15" s="271" t="str">
        <f>IFERROR(VLOOKUP(B15,選挙人情報!A:T,7,FALSE),"")</f>
        <v/>
      </c>
      <c r="G15" s="272" t="str">
        <f>IFERROR(VLOOKUP(B15,選挙人情報!A:T,8,FALSE),"")</f>
        <v/>
      </c>
      <c r="H15" s="273" t="str">
        <f>IFERROR(VLOOKUP(B15,選挙人情報!A:T,9,FALSE),"")</f>
        <v/>
      </c>
    </row>
    <row r="16" spans="1:13" ht="37.5" customHeight="1">
      <c r="A16">
        <v>11</v>
      </c>
      <c r="B16" s="11" t="e">
        <v>#VALUE!</v>
      </c>
      <c r="C16" s="164">
        <v>11</v>
      </c>
      <c r="D16" s="269" t="str">
        <f>IFERROR(VLOOKUP(B16,選挙人情報!A:T,19,FALSE),"")</f>
        <v/>
      </c>
      <c r="E16" s="270" t="str">
        <f>IFERROR(VLOOKUP(B16,選挙人情報!A:T,20,FALSE),"")</f>
        <v/>
      </c>
      <c r="F16" s="271" t="str">
        <f>IFERROR(VLOOKUP(B16,選挙人情報!A:T,7,FALSE),"")</f>
        <v/>
      </c>
      <c r="G16" s="272" t="str">
        <f>IFERROR(VLOOKUP(B16,選挙人情報!A:T,8,FALSE),"")</f>
        <v/>
      </c>
      <c r="H16" s="273" t="str">
        <f>IFERROR(VLOOKUP(B16,選挙人情報!A:T,9,FALSE),"")</f>
        <v/>
      </c>
    </row>
    <row r="17" spans="1:8" ht="37.5" customHeight="1">
      <c r="A17">
        <v>12</v>
      </c>
      <c r="B17" s="11" t="e">
        <v>#VALUE!</v>
      </c>
      <c r="C17" s="164">
        <v>12</v>
      </c>
      <c r="D17" s="269" t="str">
        <f>IFERROR(VLOOKUP(B17,選挙人情報!A:T,19,FALSE),"")</f>
        <v/>
      </c>
      <c r="E17" s="270" t="str">
        <f>IFERROR(VLOOKUP(B17,選挙人情報!A:T,20,FALSE),"")</f>
        <v/>
      </c>
      <c r="F17" s="271" t="str">
        <f>IFERROR(VLOOKUP(B17,選挙人情報!A:T,7,FALSE),"")</f>
        <v/>
      </c>
      <c r="G17" s="272" t="str">
        <f>IFERROR(VLOOKUP(B17,選挙人情報!A:T,8,FALSE),"")</f>
        <v/>
      </c>
      <c r="H17" s="273" t="str">
        <f>IFERROR(VLOOKUP(B17,選挙人情報!A:T,9,FALSE),"")</f>
        <v/>
      </c>
    </row>
    <row r="18" spans="1:8" ht="37.5" customHeight="1">
      <c r="A18">
        <v>13</v>
      </c>
      <c r="B18" s="11" t="e">
        <v>#VALUE!</v>
      </c>
      <c r="C18" s="164">
        <v>13</v>
      </c>
      <c r="D18" s="269" t="str">
        <f>IFERROR(VLOOKUP(B18,選挙人情報!A:T,19,FALSE),"")</f>
        <v/>
      </c>
      <c r="E18" s="270" t="str">
        <f>IFERROR(VLOOKUP(B18,選挙人情報!A:T,20,FALSE),"")</f>
        <v/>
      </c>
      <c r="F18" s="271" t="str">
        <f>IFERROR(VLOOKUP(B18,選挙人情報!A:T,7,FALSE),"")</f>
        <v/>
      </c>
      <c r="G18" s="272" t="str">
        <f>IFERROR(VLOOKUP(B18,選挙人情報!A:T,8,FALSE),"")</f>
        <v/>
      </c>
      <c r="H18" s="273" t="str">
        <f>IFERROR(VLOOKUP(B18,選挙人情報!A:T,9,FALSE),"")</f>
        <v/>
      </c>
    </row>
    <row r="19" spans="1:8" ht="37.5" customHeight="1">
      <c r="A19">
        <v>14</v>
      </c>
      <c r="B19" s="11" t="e">
        <v>#VALUE!</v>
      </c>
      <c r="C19" s="164">
        <v>14</v>
      </c>
      <c r="D19" s="269" t="str">
        <f>IFERROR(VLOOKUP(B19,選挙人情報!A:T,19,FALSE),"")</f>
        <v/>
      </c>
      <c r="E19" s="270" t="str">
        <f>IFERROR(VLOOKUP(B19,選挙人情報!A:T,20,FALSE),"")</f>
        <v/>
      </c>
      <c r="F19" s="271" t="str">
        <f>IFERROR(VLOOKUP(B19,選挙人情報!A:T,7,FALSE),"")</f>
        <v/>
      </c>
      <c r="G19" s="272" t="str">
        <f>IFERROR(VLOOKUP(B19,選挙人情報!A:T,8,FALSE),"")</f>
        <v/>
      </c>
      <c r="H19" s="273" t="str">
        <f>IFERROR(VLOOKUP(B19,選挙人情報!A:T,9,FALSE),"")</f>
        <v/>
      </c>
    </row>
    <row r="20" spans="1:8" ht="37.5" customHeight="1">
      <c r="A20">
        <v>15</v>
      </c>
      <c r="B20" s="11" t="e">
        <v>#VALUE!</v>
      </c>
      <c r="C20" s="164">
        <v>15</v>
      </c>
      <c r="D20" s="269" t="str">
        <f>IFERROR(VLOOKUP(B20,選挙人情報!A:T,19,FALSE),"")</f>
        <v/>
      </c>
      <c r="E20" s="270" t="str">
        <f>IFERROR(VLOOKUP(B20,選挙人情報!A:T,20,FALSE),"")</f>
        <v/>
      </c>
      <c r="F20" s="271" t="str">
        <f>IFERROR(VLOOKUP(B20,選挙人情報!A:T,7,FALSE),"")</f>
        <v/>
      </c>
      <c r="G20" s="272" t="str">
        <f>IFERROR(VLOOKUP(B20,選挙人情報!A:T,8,FALSE),"")</f>
        <v/>
      </c>
      <c r="H20" s="273" t="str">
        <f>IFERROR(VLOOKUP(B20,選挙人情報!A:T,9,FALSE),"")</f>
        <v/>
      </c>
    </row>
    <row r="21" spans="1:8" ht="37.5" customHeight="1">
      <c r="A21">
        <v>16</v>
      </c>
      <c r="B21" s="11" t="e">
        <v>#VALUE!</v>
      </c>
      <c r="C21" s="164">
        <v>16</v>
      </c>
      <c r="D21" s="269" t="str">
        <f>IFERROR(VLOOKUP(B21,選挙人情報!A:T,19,FALSE),"")</f>
        <v/>
      </c>
      <c r="E21" s="270" t="str">
        <f>IFERROR(VLOOKUP(B21,選挙人情報!A:T,20,FALSE),"")</f>
        <v/>
      </c>
      <c r="F21" s="271" t="str">
        <f>IFERROR(VLOOKUP(B21,選挙人情報!A:T,7,FALSE),"")</f>
        <v/>
      </c>
      <c r="G21" s="272" t="str">
        <f>IFERROR(VLOOKUP(B21,選挙人情報!A:T,8,FALSE),"")</f>
        <v/>
      </c>
      <c r="H21" s="273" t="str">
        <f>IFERROR(VLOOKUP(B21,選挙人情報!A:T,9,FALSE),"")</f>
        <v/>
      </c>
    </row>
    <row r="22" spans="1:8" ht="37.5" customHeight="1">
      <c r="A22">
        <v>17</v>
      </c>
      <c r="B22" s="11" t="e">
        <v>#VALUE!</v>
      </c>
      <c r="C22" s="164">
        <v>17</v>
      </c>
      <c r="D22" s="269" t="str">
        <f>IFERROR(VLOOKUP(B22,選挙人情報!A:T,19,FALSE),"")</f>
        <v/>
      </c>
      <c r="E22" s="270" t="str">
        <f>IFERROR(VLOOKUP(B22,選挙人情報!A:T,20,FALSE),"")</f>
        <v/>
      </c>
      <c r="F22" s="271" t="str">
        <f>IFERROR(VLOOKUP(B22,選挙人情報!A:T,7,FALSE),"")</f>
        <v/>
      </c>
      <c r="G22" s="272" t="str">
        <f>IFERROR(VLOOKUP(B22,選挙人情報!A:T,8,FALSE),"")</f>
        <v/>
      </c>
      <c r="H22" s="273" t="str">
        <f>IFERROR(VLOOKUP(B22,選挙人情報!A:T,9,FALSE),"")</f>
        <v/>
      </c>
    </row>
    <row r="23" spans="1:8" ht="37.5" customHeight="1">
      <c r="A23">
        <v>18</v>
      </c>
      <c r="B23" s="11" t="e">
        <v>#VALUE!</v>
      </c>
      <c r="C23" s="164">
        <v>18</v>
      </c>
      <c r="D23" s="269" t="str">
        <f>IFERROR(VLOOKUP(B23,選挙人情報!A:T,19,FALSE),"")</f>
        <v/>
      </c>
      <c r="E23" s="270" t="str">
        <f>IFERROR(VLOOKUP(B23,選挙人情報!A:T,20,FALSE),"")</f>
        <v/>
      </c>
      <c r="F23" s="271" t="str">
        <f>IFERROR(VLOOKUP(B23,選挙人情報!A:T,7,FALSE),"")</f>
        <v/>
      </c>
      <c r="G23" s="272" t="str">
        <f>IFERROR(VLOOKUP(B23,選挙人情報!A:T,8,FALSE),"")</f>
        <v/>
      </c>
      <c r="H23" s="273" t="str">
        <f>IFERROR(VLOOKUP(B23,選挙人情報!A:T,9,FALSE),"")</f>
        <v/>
      </c>
    </row>
    <row r="24" spans="1:8" ht="37.5" customHeight="1">
      <c r="A24">
        <v>19</v>
      </c>
      <c r="B24" s="11" t="e">
        <v>#VALUE!</v>
      </c>
      <c r="C24" s="164">
        <v>19</v>
      </c>
      <c r="D24" s="269" t="str">
        <f>IFERROR(VLOOKUP(B24,選挙人情報!A:T,19,FALSE),"")</f>
        <v/>
      </c>
      <c r="E24" s="270" t="str">
        <f>IFERROR(VLOOKUP(B24,選挙人情報!A:T,20,FALSE),"")</f>
        <v/>
      </c>
      <c r="F24" s="271" t="str">
        <f>IFERROR(VLOOKUP(B24,選挙人情報!A:T,7,FALSE),"")</f>
        <v/>
      </c>
      <c r="G24" s="272" t="str">
        <f>IFERROR(VLOOKUP(B24,選挙人情報!A:T,8,FALSE),"")</f>
        <v/>
      </c>
      <c r="H24" s="273" t="str">
        <f>IFERROR(VLOOKUP(B24,選挙人情報!A:T,9,FALSE),"")</f>
        <v/>
      </c>
    </row>
    <row r="25" spans="1:8" ht="37.5" customHeight="1">
      <c r="A25">
        <v>20</v>
      </c>
      <c r="B25" s="11" t="e">
        <v>#VALUE!</v>
      </c>
      <c r="C25" s="164">
        <v>20</v>
      </c>
      <c r="D25" s="269" t="str">
        <f>IFERROR(VLOOKUP(B25,選挙人情報!A:T,19,FALSE),"")</f>
        <v/>
      </c>
      <c r="E25" s="270" t="str">
        <f>IFERROR(VLOOKUP(B25,選挙人情報!A:T,20,FALSE),"")</f>
        <v/>
      </c>
      <c r="F25" s="271" t="str">
        <f>IFERROR(VLOOKUP(B25,選挙人情報!A:T,7,FALSE),"")</f>
        <v/>
      </c>
      <c r="G25" s="272" t="str">
        <f>IFERROR(VLOOKUP(B25,選挙人情報!A:T,8,FALSE),"")</f>
        <v/>
      </c>
      <c r="H25" s="273" t="str">
        <f>IFERROR(VLOOKUP(B25,選挙人情報!A:T,9,FALSE),"")</f>
        <v/>
      </c>
    </row>
    <row r="26" spans="1:8" ht="37.5" customHeight="1">
      <c r="A26">
        <v>21</v>
      </c>
      <c r="B26" s="11" t="e">
        <v>#VALUE!</v>
      </c>
      <c r="C26" s="164">
        <v>21</v>
      </c>
      <c r="D26" s="269" t="str">
        <f>IFERROR(VLOOKUP(B26,選挙人情報!A:T,19,FALSE),"")</f>
        <v/>
      </c>
      <c r="E26" s="270" t="str">
        <f>IFERROR(VLOOKUP(B26,選挙人情報!A:T,20,FALSE),"")</f>
        <v/>
      </c>
      <c r="F26" s="271" t="str">
        <f>IFERROR(VLOOKUP(B26,選挙人情報!A:T,7,FALSE),"")</f>
        <v/>
      </c>
      <c r="G26" s="272" t="str">
        <f>IFERROR(VLOOKUP(B26,選挙人情報!A:T,8,FALSE),"")</f>
        <v/>
      </c>
      <c r="H26" s="273" t="str">
        <f>IFERROR(VLOOKUP(B26,選挙人情報!A:T,9,FALSE),"")</f>
        <v/>
      </c>
    </row>
    <row r="27" spans="1:8" ht="37.5" customHeight="1">
      <c r="A27">
        <v>22</v>
      </c>
      <c r="B27" s="11" t="e">
        <v>#VALUE!</v>
      </c>
      <c r="C27" s="164">
        <v>22</v>
      </c>
      <c r="D27" s="269" t="str">
        <f>IFERROR(VLOOKUP(B27,選挙人情報!A:T,19,FALSE),"")</f>
        <v/>
      </c>
      <c r="E27" s="270" t="str">
        <f>IFERROR(VLOOKUP(B27,選挙人情報!A:T,20,FALSE),"")</f>
        <v/>
      </c>
      <c r="F27" s="271" t="str">
        <f>IFERROR(VLOOKUP(B27,選挙人情報!A:T,7,FALSE),"")</f>
        <v/>
      </c>
      <c r="G27" s="272" t="str">
        <f>IFERROR(VLOOKUP(B27,選挙人情報!A:T,8,FALSE),"")</f>
        <v/>
      </c>
      <c r="H27" s="273" t="str">
        <f>IFERROR(VLOOKUP(B27,選挙人情報!A:T,9,FALSE),"")</f>
        <v/>
      </c>
    </row>
    <row r="28" spans="1:8" ht="37.5" customHeight="1">
      <c r="A28">
        <v>23</v>
      </c>
      <c r="B28" s="11" t="e">
        <v>#VALUE!</v>
      </c>
      <c r="C28" s="164">
        <v>23</v>
      </c>
      <c r="D28" s="269" t="str">
        <f>IFERROR(VLOOKUP(B28,選挙人情報!A:T,19,FALSE),"")</f>
        <v/>
      </c>
      <c r="E28" s="270" t="str">
        <f>IFERROR(VLOOKUP(B28,選挙人情報!A:T,20,FALSE),"")</f>
        <v/>
      </c>
      <c r="F28" s="271" t="str">
        <f>IFERROR(VLOOKUP(B28,選挙人情報!A:T,7,FALSE),"")</f>
        <v/>
      </c>
      <c r="G28" s="272" t="str">
        <f>IFERROR(VLOOKUP(B28,選挙人情報!A:T,8,FALSE),"")</f>
        <v/>
      </c>
      <c r="H28" s="273" t="str">
        <f>IFERROR(VLOOKUP(B28,選挙人情報!A:T,9,FALSE),"")</f>
        <v/>
      </c>
    </row>
    <row r="29" spans="1:8" ht="37.5" customHeight="1">
      <c r="A29">
        <v>24</v>
      </c>
      <c r="B29" s="11" t="e">
        <v>#VALUE!</v>
      </c>
      <c r="C29" s="164">
        <v>24</v>
      </c>
      <c r="D29" s="269" t="str">
        <f>IFERROR(VLOOKUP(B29,選挙人情報!A:T,19,FALSE),"")</f>
        <v/>
      </c>
      <c r="E29" s="270" t="str">
        <f>IFERROR(VLOOKUP(B29,選挙人情報!A:T,20,FALSE),"")</f>
        <v/>
      </c>
      <c r="F29" s="271" t="str">
        <f>IFERROR(VLOOKUP(B29,選挙人情報!A:T,7,FALSE),"")</f>
        <v/>
      </c>
      <c r="G29" s="272" t="str">
        <f>IFERROR(VLOOKUP(B29,選挙人情報!A:T,8,FALSE),"")</f>
        <v/>
      </c>
      <c r="H29" s="273" t="str">
        <f>IFERROR(VLOOKUP(B29,選挙人情報!A:T,9,FALSE),"")</f>
        <v/>
      </c>
    </row>
    <row r="30" spans="1:8" ht="37.5" customHeight="1">
      <c r="A30">
        <v>25</v>
      </c>
      <c r="B30" s="11" t="e">
        <v>#VALUE!</v>
      </c>
      <c r="C30" s="164">
        <v>25</v>
      </c>
      <c r="D30" s="269" t="str">
        <f>IFERROR(VLOOKUP(B30,選挙人情報!A:T,19,FALSE),"")</f>
        <v/>
      </c>
      <c r="E30" s="270" t="str">
        <f>IFERROR(VLOOKUP(B30,選挙人情報!A:T,20,FALSE),"")</f>
        <v/>
      </c>
      <c r="F30" s="271" t="str">
        <f>IFERROR(VLOOKUP(B30,選挙人情報!A:T,7,FALSE),"")</f>
        <v/>
      </c>
      <c r="G30" s="272" t="str">
        <f>IFERROR(VLOOKUP(B30,選挙人情報!A:T,8,FALSE),"")</f>
        <v/>
      </c>
      <c r="H30" s="273" t="str">
        <f>IFERROR(VLOOKUP(B30,選挙人情報!A:T,9,FALSE),"")</f>
        <v/>
      </c>
    </row>
    <row r="31" spans="1:8" ht="37.5" customHeight="1">
      <c r="A31">
        <v>26</v>
      </c>
      <c r="B31" s="11" t="e">
        <v>#VALUE!</v>
      </c>
      <c r="C31" s="164">
        <v>26</v>
      </c>
      <c r="D31" s="269" t="str">
        <f>IFERROR(VLOOKUP(B31,選挙人情報!A:T,19,FALSE),"")</f>
        <v/>
      </c>
      <c r="E31" s="270" t="str">
        <f>IFERROR(VLOOKUP(B31,選挙人情報!A:T,20,FALSE),"")</f>
        <v/>
      </c>
      <c r="F31" s="271" t="str">
        <f>IFERROR(VLOOKUP(B31,選挙人情報!A:T,7,FALSE),"")</f>
        <v/>
      </c>
      <c r="G31" s="272" t="str">
        <f>IFERROR(VLOOKUP(B31,選挙人情報!A:T,8,FALSE),"")</f>
        <v/>
      </c>
      <c r="H31" s="273" t="str">
        <f>IFERROR(VLOOKUP(B31,選挙人情報!A:T,9,FALSE),"")</f>
        <v/>
      </c>
    </row>
    <row r="32" spans="1:8" ht="37.5" customHeight="1">
      <c r="A32">
        <v>27</v>
      </c>
      <c r="B32" s="11" t="e">
        <v>#VALUE!</v>
      </c>
      <c r="C32" s="164">
        <v>27</v>
      </c>
      <c r="D32" s="269" t="str">
        <f>IFERROR(VLOOKUP(B32,選挙人情報!A:T,19,FALSE),"")</f>
        <v/>
      </c>
      <c r="E32" s="270" t="str">
        <f>IFERROR(VLOOKUP(B32,選挙人情報!A:T,20,FALSE),"")</f>
        <v/>
      </c>
      <c r="F32" s="271" t="str">
        <f>IFERROR(VLOOKUP(B32,選挙人情報!A:T,7,FALSE),"")</f>
        <v/>
      </c>
      <c r="G32" s="272" t="str">
        <f>IFERROR(VLOOKUP(B32,選挙人情報!A:T,8,FALSE),"")</f>
        <v/>
      </c>
      <c r="H32" s="273" t="str">
        <f>IFERROR(VLOOKUP(B32,選挙人情報!A:T,9,FALSE),"")</f>
        <v/>
      </c>
    </row>
    <row r="33" spans="1:8" ht="37.5" customHeight="1">
      <c r="A33">
        <v>28</v>
      </c>
      <c r="B33" s="11" t="e">
        <v>#VALUE!</v>
      </c>
      <c r="C33" s="164">
        <v>28</v>
      </c>
      <c r="D33" s="269" t="str">
        <f>IFERROR(VLOOKUP(B33,選挙人情報!A:T,19,FALSE),"")</f>
        <v/>
      </c>
      <c r="E33" s="270" t="str">
        <f>IFERROR(VLOOKUP(B33,選挙人情報!A:T,20,FALSE),"")</f>
        <v/>
      </c>
      <c r="F33" s="271" t="str">
        <f>IFERROR(VLOOKUP(B33,選挙人情報!A:T,7,FALSE),"")</f>
        <v/>
      </c>
      <c r="G33" s="272" t="str">
        <f>IFERROR(VLOOKUP(B33,選挙人情報!A:T,8,FALSE),"")</f>
        <v/>
      </c>
      <c r="H33" s="273" t="str">
        <f>IFERROR(VLOOKUP(B33,選挙人情報!A:T,9,FALSE),"")</f>
        <v/>
      </c>
    </row>
    <row r="34" spans="1:8" ht="37.5" customHeight="1">
      <c r="A34">
        <v>29</v>
      </c>
      <c r="B34" s="11" t="e">
        <v>#VALUE!</v>
      </c>
      <c r="C34" s="164">
        <v>29</v>
      </c>
      <c r="D34" s="269" t="str">
        <f>IFERROR(VLOOKUP(B34,選挙人情報!A:T,19,FALSE),"")</f>
        <v/>
      </c>
      <c r="E34" s="270" t="str">
        <f>IFERROR(VLOOKUP(B34,選挙人情報!A:T,20,FALSE),"")</f>
        <v/>
      </c>
      <c r="F34" s="271" t="str">
        <f>IFERROR(VLOOKUP(B34,選挙人情報!A:T,7,FALSE),"")</f>
        <v/>
      </c>
      <c r="G34" s="272" t="str">
        <f>IFERROR(VLOOKUP(B34,選挙人情報!A:T,8,FALSE),"")</f>
        <v/>
      </c>
      <c r="H34" s="273" t="str">
        <f>IFERROR(VLOOKUP(B34,選挙人情報!A:T,9,FALSE),"")</f>
        <v/>
      </c>
    </row>
    <row r="35" spans="1:8" ht="37.5" customHeight="1">
      <c r="A35">
        <v>30</v>
      </c>
      <c r="B35" s="11" t="e">
        <v>#VALUE!</v>
      </c>
      <c r="C35" s="164">
        <v>30</v>
      </c>
      <c r="D35" s="269" t="str">
        <f>IFERROR(VLOOKUP(B35,選挙人情報!A:T,19,FALSE),"")</f>
        <v/>
      </c>
      <c r="E35" s="270" t="str">
        <f>IFERROR(VLOOKUP(B35,選挙人情報!A:T,20,FALSE),"")</f>
        <v/>
      </c>
      <c r="F35" s="271" t="str">
        <f>IFERROR(VLOOKUP(B35,選挙人情報!A:T,7,FALSE),"")</f>
        <v/>
      </c>
      <c r="G35" s="272" t="str">
        <f>IFERROR(VLOOKUP(B35,選挙人情報!A:T,8,FALSE),"")</f>
        <v/>
      </c>
      <c r="H35" s="273" t="str">
        <f>IFERROR(VLOOKUP(B35,選挙人情報!A:T,9,FALSE),"")</f>
        <v/>
      </c>
    </row>
    <row r="36" spans="1:8" ht="37.5" customHeight="1">
      <c r="A36">
        <v>31</v>
      </c>
      <c r="B36" s="11" t="e">
        <v>#VALUE!</v>
      </c>
      <c r="C36" s="164">
        <v>31</v>
      </c>
      <c r="D36" s="269" t="str">
        <f>IFERROR(VLOOKUP(B36,選挙人情報!A:T,19,FALSE),"")</f>
        <v/>
      </c>
      <c r="E36" s="270" t="str">
        <f>IFERROR(VLOOKUP(B36,選挙人情報!A:T,20,FALSE),"")</f>
        <v/>
      </c>
      <c r="F36" s="271" t="str">
        <f>IFERROR(VLOOKUP(B36,選挙人情報!A:T,7,FALSE),"")</f>
        <v/>
      </c>
      <c r="G36" s="272" t="str">
        <f>IFERROR(VLOOKUP(B36,選挙人情報!A:T,8,FALSE),"")</f>
        <v/>
      </c>
      <c r="H36" s="273" t="str">
        <f>IFERROR(VLOOKUP(B36,選挙人情報!A:T,9,FALSE),"")</f>
        <v/>
      </c>
    </row>
    <row r="37" spans="1:8" ht="37.5" customHeight="1">
      <c r="A37">
        <v>32</v>
      </c>
      <c r="B37" s="11" t="e">
        <v>#VALUE!</v>
      </c>
      <c r="C37" s="164">
        <v>32</v>
      </c>
      <c r="D37" s="269" t="str">
        <f>IFERROR(VLOOKUP(B37,選挙人情報!A:T,19,FALSE),"")</f>
        <v/>
      </c>
      <c r="E37" s="270" t="str">
        <f>IFERROR(VLOOKUP(B37,選挙人情報!A:T,20,FALSE),"")</f>
        <v/>
      </c>
      <c r="F37" s="271" t="str">
        <f>IFERROR(VLOOKUP(B37,選挙人情報!A:T,7,FALSE),"")</f>
        <v/>
      </c>
      <c r="G37" s="272" t="str">
        <f>IFERROR(VLOOKUP(B37,選挙人情報!A:T,8,FALSE),"")</f>
        <v/>
      </c>
      <c r="H37" s="273" t="str">
        <f>IFERROR(VLOOKUP(B37,選挙人情報!A:T,9,FALSE),"")</f>
        <v/>
      </c>
    </row>
    <row r="38" spans="1:8" ht="37.5" customHeight="1">
      <c r="A38">
        <v>33</v>
      </c>
      <c r="B38" s="11" t="e">
        <v>#VALUE!</v>
      </c>
      <c r="C38" s="164">
        <v>33</v>
      </c>
      <c r="D38" s="269" t="str">
        <f>IFERROR(VLOOKUP(B38,選挙人情報!A:T,19,FALSE),"")</f>
        <v/>
      </c>
      <c r="E38" s="270" t="str">
        <f>IFERROR(VLOOKUP(B38,選挙人情報!A:T,20,FALSE),"")</f>
        <v/>
      </c>
      <c r="F38" s="271" t="str">
        <f>IFERROR(VLOOKUP(B38,選挙人情報!A:T,7,FALSE),"")</f>
        <v/>
      </c>
      <c r="G38" s="272" t="str">
        <f>IFERROR(VLOOKUP(B38,選挙人情報!A:T,8,FALSE),"")</f>
        <v/>
      </c>
      <c r="H38" s="273" t="str">
        <f>IFERROR(VLOOKUP(B38,選挙人情報!A:T,9,FALSE),"")</f>
        <v/>
      </c>
    </row>
    <row r="39" spans="1:8" ht="37.5" customHeight="1">
      <c r="A39">
        <v>34</v>
      </c>
      <c r="B39" s="11" t="e">
        <v>#VALUE!</v>
      </c>
      <c r="C39" s="164">
        <v>34</v>
      </c>
      <c r="D39" s="269" t="str">
        <f>IFERROR(VLOOKUP(B39,選挙人情報!A:T,19,FALSE),"")</f>
        <v/>
      </c>
      <c r="E39" s="270" t="str">
        <f>IFERROR(VLOOKUP(B39,選挙人情報!A:T,20,FALSE),"")</f>
        <v/>
      </c>
      <c r="F39" s="271" t="str">
        <f>IFERROR(VLOOKUP(B39,選挙人情報!A:T,7,FALSE),"")</f>
        <v/>
      </c>
      <c r="G39" s="272" t="str">
        <f>IFERROR(VLOOKUP(B39,選挙人情報!A:T,8,FALSE),"")</f>
        <v/>
      </c>
      <c r="H39" s="273" t="str">
        <f>IFERROR(VLOOKUP(B39,選挙人情報!A:T,9,FALSE),"")</f>
        <v/>
      </c>
    </row>
    <row r="40" spans="1:8" ht="37.5" customHeight="1">
      <c r="A40">
        <v>35</v>
      </c>
      <c r="B40" s="11" t="e">
        <v>#VALUE!</v>
      </c>
      <c r="C40" s="164">
        <v>35</v>
      </c>
      <c r="D40" s="269" t="str">
        <f>IFERROR(VLOOKUP(B40,選挙人情報!A:T,19,FALSE),"")</f>
        <v/>
      </c>
      <c r="E40" s="270" t="str">
        <f>IFERROR(VLOOKUP(B40,選挙人情報!A:T,20,FALSE),"")</f>
        <v/>
      </c>
      <c r="F40" s="271" t="str">
        <f>IFERROR(VLOOKUP(B40,選挙人情報!A:T,7,FALSE),"")</f>
        <v/>
      </c>
      <c r="G40" s="272" t="str">
        <f>IFERROR(VLOOKUP(B40,選挙人情報!A:T,8,FALSE),"")</f>
        <v/>
      </c>
      <c r="H40" s="273" t="str">
        <f>IFERROR(VLOOKUP(B40,選挙人情報!A:T,9,FALSE),"")</f>
        <v/>
      </c>
    </row>
    <row r="41" spans="1:8" ht="37.5" customHeight="1">
      <c r="A41">
        <v>36</v>
      </c>
      <c r="B41" s="11" t="e">
        <v>#VALUE!</v>
      </c>
      <c r="C41" s="164">
        <v>36</v>
      </c>
      <c r="D41" s="269" t="str">
        <f>IFERROR(VLOOKUP(B41,選挙人情報!A:T,19,FALSE),"")</f>
        <v/>
      </c>
      <c r="E41" s="270" t="str">
        <f>IFERROR(VLOOKUP(B41,選挙人情報!A:T,20,FALSE),"")</f>
        <v/>
      </c>
      <c r="F41" s="271" t="str">
        <f>IFERROR(VLOOKUP(B41,選挙人情報!A:T,7,FALSE),"")</f>
        <v/>
      </c>
      <c r="G41" s="272" t="str">
        <f>IFERROR(VLOOKUP(B41,選挙人情報!A:T,8,FALSE),"")</f>
        <v/>
      </c>
      <c r="H41" s="273" t="str">
        <f>IFERROR(VLOOKUP(B41,選挙人情報!A:T,9,FALSE),"")</f>
        <v/>
      </c>
    </row>
    <row r="42" spans="1:8" ht="37.5" customHeight="1">
      <c r="A42">
        <v>37</v>
      </c>
      <c r="B42" s="11" t="e">
        <v>#VALUE!</v>
      </c>
      <c r="C42" s="164">
        <v>37</v>
      </c>
      <c r="D42" s="269" t="str">
        <f>IFERROR(VLOOKUP(B42,選挙人情報!A:T,19,FALSE),"")</f>
        <v/>
      </c>
      <c r="E42" s="270" t="str">
        <f>IFERROR(VLOOKUP(B42,選挙人情報!A:T,20,FALSE),"")</f>
        <v/>
      </c>
      <c r="F42" s="271" t="str">
        <f>IFERROR(VLOOKUP(B42,選挙人情報!A:T,7,FALSE),"")</f>
        <v/>
      </c>
      <c r="G42" s="272" t="str">
        <f>IFERROR(VLOOKUP(B42,選挙人情報!A:T,8,FALSE),"")</f>
        <v/>
      </c>
      <c r="H42" s="273" t="str">
        <f>IFERROR(VLOOKUP(B42,選挙人情報!A:T,9,FALSE),"")</f>
        <v/>
      </c>
    </row>
    <row r="43" spans="1:8" ht="37.5" customHeight="1">
      <c r="A43">
        <v>38</v>
      </c>
      <c r="B43" s="11" t="e">
        <v>#VALUE!</v>
      </c>
      <c r="C43" s="164">
        <v>38</v>
      </c>
      <c r="D43" s="269" t="str">
        <f>IFERROR(VLOOKUP(B43,選挙人情報!A:T,19,FALSE),"")</f>
        <v/>
      </c>
      <c r="E43" s="270" t="str">
        <f>IFERROR(VLOOKUP(B43,選挙人情報!A:T,20,FALSE),"")</f>
        <v/>
      </c>
      <c r="F43" s="271" t="str">
        <f>IFERROR(VLOOKUP(B43,選挙人情報!A:T,7,FALSE),"")</f>
        <v/>
      </c>
      <c r="G43" s="272" t="str">
        <f>IFERROR(VLOOKUP(B43,選挙人情報!A:T,8,FALSE),"")</f>
        <v/>
      </c>
      <c r="H43" s="273" t="str">
        <f>IFERROR(VLOOKUP(B43,選挙人情報!A:T,9,FALSE),"")</f>
        <v/>
      </c>
    </row>
    <row r="44" spans="1:8" ht="37.5" customHeight="1">
      <c r="A44">
        <v>39</v>
      </c>
      <c r="B44" s="11" t="e">
        <v>#VALUE!</v>
      </c>
      <c r="C44" s="164">
        <v>39</v>
      </c>
      <c r="D44" s="269" t="str">
        <f>IFERROR(VLOOKUP(B44,選挙人情報!A:T,19,FALSE),"")</f>
        <v/>
      </c>
      <c r="E44" s="270" t="str">
        <f>IFERROR(VLOOKUP(B44,選挙人情報!A:T,20,FALSE),"")</f>
        <v/>
      </c>
      <c r="F44" s="271" t="str">
        <f>IFERROR(VLOOKUP(B44,選挙人情報!A:T,7,FALSE),"")</f>
        <v/>
      </c>
      <c r="G44" s="272" t="str">
        <f>IFERROR(VLOOKUP(B44,選挙人情報!A:T,8,FALSE),"")</f>
        <v/>
      </c>
      <c r="H44" s="273" t="str">
        <f>IFERROR(VLOOKUP(B44,選挙人情報!A:T,9,FALSE),"")</f>
        <v/>
      </c>
    </row>
    <row r="45" spans="1:8" ht="37.5" customHeight="1" thickBot="1">
      <c r="A45">
        <v>40</v>
      </c>
      <c r="B45" s="11" t="e">
        <v>#VALUE!</v>
      </c>
      <c r="C45" s="165">
        <v>40</v>
      </c>
      <c r="D45" s="274" t="str">
        <f>IFERROR(VLOOKUP(B45,選挙人情報!A:T,19,FALSE),"")</f>
        <v/>
      </c>
      <c r="E45" s="275" t="str">
        <f>IFERROR(VLOOKUP(B45,選挙人情報!A:T,20,FALSE),"")</f>
        <v/>
      </c>
      <c r="F45" s="276" t="str">
        <f>IFERROR(VLOOKUP(B45,選挙人情報!A:T,7,FALSE),"")</f>
        <v/>
      </c>
      <c r="G45" s="277" t="str">
        <f>IFERROR(VLOOKUP(B45,選挙人情報!A:T,8,FALSE),"")</f>
        <v/>
      </c>
      <c r="H45" s="278" t="str">
        <f>IFERROR(VLOOKUP(B45,選挙人情報!A:T,9,FALSE),"")</f>
        <v/>
      </c>
    </row>
    <row r="46" spans="1:8" ht="37.5" customHeight="1">
      <c r="A46">
        <v>41</v>
      </c>
      <c r="B46" s="11" t="e">
        <v>#VALUE!</v>
      </c>
      <c r="C46" s="163">
        <v>41</v>
      </c>
      <c r="D46" s="264" t="str">
        <f>IFERROR(VLOOKUP(B46,選挙人情報!A:T,19,FALSE),"")</f>
        <v/>
      </c>
      <c r="E46" s="279" t="str">
        <f>IFERROR(VLOOKUP(B46,選挙人情報!A:T,20,FALSE),"")</f>
        <v/>
      </c>
      <c r="F46" s="266" t="str">
        <f>IFERROR(VLOOKUP(B46,選挙人情報!A:T,7,FALSE),"")</f>
        <v/>
      </c>
      <c r="G46" s="280" t="str">
        <f>IFERROR(VLOOKUP(B46,選挙人情報!A:T,8,FALSE),"")</f>
        <v/>
      </c>
      <c r="H46" s="281" t="str">
        <f>IFERROR(VLOOKUP(B46,選挙人情報!A:T,9,FALSE),"")</f>
        <v/>
      </c>
    </row>
    <row r="47" spans="1:8" ht="37.5" customHeight="1">
      <c r="A47">
        <v>42</v>
      </c>
      <c r="B47" s="11" t="e">
        <v>#VALUE!</v>
      </c>
      <c r="C47" s="164">
        <v>42</v>
      </c>
      <c r="D47" s="269" t="str">
        <f>IFERROR(VLOOKUP(B47,選挙人情報!A:T,19,FALSE),"")</f>
        <v/>
      </c>
      <c r="E47" s="270" t="str">
        <f>IFERROR(VLOOKUP(B47,選挙人情報!A:T,20,FALSE),"")</f>
        <v/>
      </c>
      <c r="F47" s="271" t="str">
        <f>IFERROR(VLOOKUP(B47,選挙人情報!A:T,7,FALSE),"")</f>
        <v/>
      </c>
      <c r="G47" s="272" t="str">
        <f>IFERROR(VLOOKUP(B47,選挙人情報!A:T,8,FALSE),"")</f>
        <v/>
      </c>
      <c r="H47" s="273" t="str">
        <f>IFERROR(VLOOKUP(B47,選挙人情報!A:T,9,FALSE),"")</f>
        <v/>
      </c>
    </row>
    <row r="48" spans="1:8" ht="37.5" customHeight="1">
      <c r="A48">
        <v>43</v>
      </c>
      <c r="B48" s="11" t="e">
        <v>#VALUE!</v>
      </c>
      <c r="C48" s="164">
        <v>43</v>
      </c>
      <c r="D48" s="269" t="str">
        <f>IFERROR(VLOOKUP(B48,選挙人情報!A:T,19,FALSE),"")</f>
        <v/>
      </c>
      <c r="E48" s="270" t="str">
        <f>IFERROR(VLOOKUP(B48,選挙人情報!A:T,20,FALSE),"")</f>
        <v/>
      </c>
      <c r="F48" s="271" t="str">
        <f>IFERROR(VLOOKUP(B48,選挙人情報!A:T,7,FALSE),"")</f>
        <v/>
      </c>
      <c r="G48" s="272" t="str">
        <f>IFERROR(VLOOKUP(B48,選挙人情報!A:T,8,FALSE),"")</f>
        <v/>
      </c>
      <c r="H48" s="273" t="str">
        <f>IFERROR(VLOOKUP(B48,選挙人情報!A:T,9,FALSE),"")</f>
        <v/>
      </c>
    </row>
    <row r="49" spans="1:8" ht="37.5" customHeight="1">
      <c r="A49">
        <v>44</v>
      </c>
      <c r="B49" s="11" t="e">
        <v>#VALUE!</v>
      </c>
      <c r="C49" s="164">
        <v>44</v>
      </c>
      <c r="D49" s="269" t="str">
        <f>IFERROR(VLOOKUP(B49,選挙人情報!A:T,19,FALSE),"")</f>
        <v/>
      </c>
      <c r="E49" s="270" t="str">
        <f>IFERROR(VLOOKUP(B49,選挙人情報!A:T,20,FALSE),"")</f>
        <v/>
      </c>
      <c r="F49" s="271" t="str">
        <f>IFERROR(VLOOKUP(B49,選挙人情報!A:T,7,FALSE),"")</f>
        <v/>
      </c>
      <c r="G49" s="272" t="str">
        <f>IFERROR(VLOOKUP(B49,選挙人情報!A:T,8,FALSE),"")</f>
        <v/>
      </c>
      <c r="H49" s="273" t="str">
        <f>IFERROR(VLOOKUP(B49,選挙人情報!A:T,9,FALSE),"")</f>
        <v/>
      </c>
    </row>
    <row r="50" spans="1:8" ht="37.5" customHeight="1">
      <c r="A50">
        <v>45</v>
      </c>
      <c r="B50" s="11" t="e">
        <v>#VALUE!</v>
      </c>
      <c r="C50" s="164">
        <v>45</v>
      </c>
      <c r="D50" s="269" t="str">
        <f>IFERROR(VLOOKUP(B50,選挙人情報!A:T,19,FALSE),"")</f>
        <v/>
      </c>
      <c r="E50" s="270" t="str">
        <f>IFERROR(VLOOKUP(B50,選挙人情報!A:T,20,FALSE),"")</f>
        <v/>
      </c>
      <c r="F50" s="271" t="str">
        <f>IFERROR(VLOOKUP(B50,選挙人情報!A:T,7,FALSE),"")</f>
        <v/>
      </c>
      <c r="G50" s="272" t="str">
        <f>IFERROR(VLOOKUP(B50,選挙人情報!A:T,8,FALSE),"")</f>
        <v/>
      </c>
      <c r="H50" s="273" t="str">
        <f>IFERROR(VLOOKUP(B50,選挙人情報!A:T,9,FALSE),"")</f>
        <v/>
      </c>
    </row>
    <row r="51" spans="1:8" ht="37.5" customHeight="1">
      <c r="A51">
        <v>46</v>
      </c>
      <c r="B51" s="11" t="e">
        <v>#VALUE!</v>
      </c>
      <c r="C51" s="164">
        <v>46</v>
      </c>
      <c r="D51" s="269" t="str">
        <f>IFERROR(VLOOKUP(B51,選挙人情報!A:T,19,FALSE),"")</f>
        <v/>
      </c>
      <c r="E51" s="270" t="str">
        <f>IFERROR(VLOOKUP(B51,選挙人情報!A:T,20,FALSE),"")</f>
        <v/>
      </c>
      <c r="F51" s="271" t="str">
        <f>IFERROR(VLOOKUP(B51,選挙人情報!A:T,7,FALSE),"")</f>
        <v/>
      </c>
      <c r="G51" s="272" t="str">
        <f>IFERROR(VLOOKUP(B51,選挙人情報!A:T,8,FALSE),"")</f>
        <v/>
      </c>
      <c r="H51" s="273" t="str">
        <f>IFERROR(VLOOKUP(B51,選挙人情報!A:T,9,FALSE),"")</f>
        <v/>
      </c>
    </row>
    <row r="52" spans="1:8" ht="37.5" customHeight="1">
      <c r="A52">
        <v>47</v>
      </c>
      <c r="B52" s="11" t="e">
        <v>#VALUE!</v>
      </c>
      <c r="C52" s="164">
        <v>47</v>
      </c>
      <c r="D52" s="269" t="str">
        <f>IFERROR(VLOOKUP(B52,選挙人情報!A:T,19,FALSE),"")</f>
        <v/>
      </c>
      <c r="E52" s="270" t="str">
        <f>IFERROR(VLOOKUP(B52,選挙人情報!A:T,20,FALSE),"")</f>
        <v/>
      </c>
      <c r="F52" s="271" t="str">
        <f>IFERROR(VLOOKUP(B52,選挙人情報!A:T,7,FALSE),"")</f>
        <v/>
      </c>
      <c r="G52" s="272" t="str">
        <f>IFERROR(VLOOKUP(B52,選挙人情報!A:T,8,FALSE),"")</f>
        <v/>
      </c>
      <c r="H52" s="273" t="str">
        <f>IFERROR(VLOOKUP(B52,選挙人情報!A:T,9,FALSE),"")</f>
        <v/>
      </c>
    </row>
    <row r="53" spans="1:8" ht="37.5" customHeight="1">
      <c r="A53">
        <v>48</v>
      </c>
      <c r="B53" s="11" t="e">
        <v>#VALUE!</v>
      </c>
      <c r="C53" s="164">
        <v>48</v>
      </c>
      <c r="D53" s="269" t="str">
        <f>IFERROR(VLOOKUP(B53,選挙人情報!A:T,19,FALSE),"")</f>
        <v/>
      </c>
      <c r="E53" s="270" t="str">
        <f>IFERROR(VLOOKUP(B53,選挙人情報!A:T,20,FALSE),"")</f>
        <v/>
      </c>
      <c r="F53" s="271" t="str">
        <f>IFERROR(VLOOKUP(B53,選挙人情報!A:T,7,FALSE),"")</f>
        <v/>
      </c>
      <c r="G53" s="272" t="str">
        <f>IFERROR(VLOOKUP(B53,選挙人情報!A:T,8,FALSE),"")</f>
        <v/>
      </c>
      <c r="H53" s="273" t="str">
        <f>IFERROR(VLOOKUP(B53,選挙人情報!A:T,9,FALSE),"")</f>
        <v/>
      </c>
    </row>
    <row r="54" spans="1:8" ht="37.5" customHeight="1">
      <c r="A54">
        <v>49</v>
      </c>
      <c r="B54" s="11" t="e">
        <v>#VALUE!</v>
      </c>
      <c r="C54" s="164">
        <v>49</v>
      </c>
      <c r="D54" s="269" t="str">
        <f>IFERROR(VLOOKUP(B54,選挙人情報!A:T,19,FALSE),"")</f>
        <v/>
      </c>
      <c r="E54" s="270" t="str">
        <f>IFERROR(VLOOKUP(B54,選挙人情報!A:T,20,FALSE),"")</f>
        <v/>
      </c>
      <c r="F54" s="271" t="str">
        <f>IFERROR(VLOOKUP(B54,選挙人情報!A:T,7,FALSE),"")</f>
        <v/>
      </c>
      <c r="G54" s="272" t="str">
        <f>IFERROR(VLOOKUP(B54,選挙人情報!A:T,8,FALSE),"")</f>
        <v/>
      </c>
      <c r="H54" s="273" t="str">
        <f>IFERROR(VLOOKUP(B54,選挙人情報!A:T,9,FALSE),"")</f>
        <v/>
      </c>
    </row>
    <row r="55" spans="1:8" ht="37.5" customHeight="1">
      <c r="A55">
        <v>50</v>
      </c>
      <c r="B55" s="11" t="e">
        <v>#VALUE!</v>
      </c>
      <c r="C55" s="164">
        <v>50</v>
      </c>
      <c r="D55" s="269" t="str">
        <f>IFERROR(VLOOKUP(B55,選挙人情報!A:T,19,FALSE),"")</f>
        <v/>
      </c>
      <c r="E55" s="270" t="str">
        <f>IFERROR(VLOOKUP(B55,選挙人情報!A:T,20,FALSE),"")</f>
        <v/>
      </c>
      <c r="F55" s="271" t="str">
        <f>IFERROR(VLOOKUP(B55,選挙人情報!A:T,7,FALSE),"")</f>
        <v/>
      </c>
      <c r="G55" s="272" t="str">
        <f>IFERROR(VLOOKUP(B55,選挙人情報!A:T,8,FALSE),"")</f>
        <v/>
      </c>
      <c r="H55" s="273" t="str">
        <f>IFERROR(VLOOKUP(B55,選挙人情報!A:T,9,FALSE),"")</f>
        <v/>
      </c>
    </row>
    <row r="56" spans="1:8" ht="37.5" customHeight="1">
      <c r="A56">
        <v>51</v>
      </c>
      <c r="B56" s="11" t="e">
        <v>#VALUE!</v>
      </c>
      <c r="C56" s="164">
        <v>51</v>
      </c>
      <c r="D56" s="269" t="str">
        <f>IFERROR(VLOOKUP(B56,選挙人情報!A:T,19,FALSE),"")</f>
        <v/>
      </c>
      <c r="E56" s="270" t="str">
        <f>IFERROR(VLOOKUP(B56,選挙人情報!A:T,20,FALSE),"")</f>
        <v/>
      </c>
      <c r="F56" s="271" t="str">
        <f>IFERROR(VLOOKUP(B56,選挙人情報!A:T,7,FALSE),"")</f>
        <v/>
      </c>
      <c r="G56" s="272" t="str">
        <f>IFERROR(VLOOKUP(B56,選挙人情報!A:T,8,FALSE),"")</f>
        <v/>
      </c>
      <c r="H56" s="273" t="str">
        <f>IFERROR(VLOOKUP(B56,選挙人情報!A:T,9,FALSE),"")</f>
        <v/>
      </c>
    </row>
    <row r="57" spans="1:8" ht="37.5" customHeight="1">
      <c r="A57">
        <v>52</v>
      </c>
      <c r="B57" s="11" t="e">
        <v>#VALUE!</v>
      </c>
      <c r="C57" s="164">
        <v>52</v>
      </c>
      <c r="D57" s="269" t="str">
        <f>IFERROR(VLOOKUP(B57,選挙人情報!A:T,19,FALSE),"")</f>
        <v/>
      </c>
      <c r="E57" s="270" t="str">
        <f>IFERROR(VLOOKUP(B57,選挙人情報!A:T,20,FALSE),"")</f>
        <v/>
      </c>
      <c r="F57" s="271" t="str">
        <f>IFERROR(VLOOKUP(B57,選挙人情報!A:T,7,FALSE),"")</f>
        <v/>
      </c>
      <c r="G57" s="272" t="str">
        <f>IFERROR(VLOOKUP(B57,選挙人情報!A:T,8,FALSE),"")</f>
        <v/>
      </c>
      <c r="H57" s="273" t="str">
        <f>IFERROR(VLOOKUP(B57,選挙人情報!A:T,9,FALSE),"")</f>
        <v/>
      </c>
    </row>
    <row r="58" spans="1:8" ht="37.5" customHeight="1">
      <c r="A58">
        <v>53</v>
      </c>
      <c r="B58" s="11" t="e">
        <v>#VALUE!</v>
      </c>
      <c r="C58" s="164">
        <v>53</v>
      </c>
      <c r="D58" s="269" t="str">
        <f>IFERROR(VLOOKUP(B58,選挙人情報!A:T,19,FALSE),"")</f>
        <v/>
      </c>
      <c r="E58" s="270" t="str">
        <f>IFERROR(VLOOKUP(B58,選挙人情報!A:T,20,FALSE),"")</f>
        <v/>
      </c>
      <c r="F58" s="271" t="str">
        <f>IFERROR(VLOOKUP(B58,選挙人情報!A:T,7,FALSE),"")</f>
        <v/>
      </c>
      <c r="G58" s="272" t="str">
        <f>IFERROR(VLOOKUP(B58,選挙人情報!A:T,8,FALSE),"")</f>
        <v/>
      </c>
      <c r="H58" s="273" t="str">
        <f>IFERROR(VLOOKUP(B58,選挙人情報!A:T,9,FALSE),"")</f>
        <v/>
      </c>
    </row>
    <row r="59" spans="1:8" ht="37.5" customHeight="1">
      <c r="A59">
        <v>54</v>
      </c>
      <c r="B59" s="11" t="e">
        <v>#VALUE!</v>
      </c>
      <c r="C59" s="164">
        <v>54</v>
      </c>
      <c r="D59" s="269" t="str">
        <f>IFERROR(VLOOKUP(B59,選挙人情報!A:T,19,FALSE),"")</f>
        <v/>
      </c>
      <c r="E59" s="270" t="str">
        <f>IFERROR(VLOOKUP(B59,選挙人情報!A:T,20,FALSE),"")</f>
        <v/>
      </c>
      <c r="F59" s="271" t="str">
        <f>IFERROR(VLOOKUP(B59,選挙人情報!A:T,7,FALSE),"")</f>
        <v/>
      </c>
      <c r="G59" s="272" t="str">
        <f>IFERROR(VLOOKUP(B59,選挙人情報!A:T,8,FALSE),"")</f>
        <v/>
      </c>
      <c r="H59" s="273" t="str">
        <f>IFERROR(VLOOKUP(B59,選挙人情報!A:T,9,FALSE),"")</f>
        <v/>
      </c>
    </row>
    <row r="60" spans="1:8" ht="37.5" customHeight="1">
      <c r="A60">
        <v>55</v>
      </c>
      <c r="B60" s="11" t="e">
        <v>#VALUE!</v>
      </c>
      <c r="C60" s="164">
        <v>55</v>
      </c>
      <c r="D60" s="269" t="str">
        <f>IFERROR(VLOOKUP(B60,選挙人情報!A:T,19,FALSE),"")</f>
        <v/>
      </c>
      <c r="E60" s="270" t="str">
        <f>IFERROR(VLOOKUP(B60,選挙人情報!A:T,20,FALSE),"")</f>
        <v/>
      </c>
      <c r="F60" s="271" t="str">
        <f>IFERROR(VLOOKUP(B60,選挙人情報!A:T,7,FALSE),"")</f>
        <v/>
      </c>
      <c r="G60" s="272" t="str">
        <f>IFERROR(VLOOKUP(B60,選挙人情報!A:T,8,FALSE),"")</f>
        <v/>
      </c>
      <c r="H60" s="273" t="str">
        <f>IFERROR(VLOOKUP(B60,選挙人情報!A:T,9,FALSE),"")</f>
        <v/>
      </c>
    </row>
    <row r="61" spans="1:8" ht="37.5" customHeight="1">
      <c r="A61">
        <v>56</v>
      </c>
      <c r="B61" s="11" t="e">
        <v>#VALUE!</v>
      </c>
      <c r="C61" s="164">
        <v>56</v>
      </c>
      <c r="D61" s="269" t="str">
        <f>IFERROR(VLOOKUP(B61,選挙人情報!A:T,19,FALSE),"")</f>
        <v/>
      </c>
      <c r="E61" s="270" t="str">
        <f>IFERROR(VLOOKUP(B61,選挙人情報!A:T,20,FALSE),"")</f>
        <v/>
      </c>
      <c r="F61" s="271" t="str">
        <f>IFERROR(VLOOKUP(B61,選挙人情報!A:T,7,FALSE),"")</f>
        <v/>
      </c>
      <c r="G61" s="272" t="str">
        <f>IFERROR(VLOOKUP(B61,選挙人情報!A:T,8,FALSE),"")</f>
        <v/>
      </c>
      <c r="H61" s="273" t="str">
        <f>IFERROR(VLOOKUP(B61,選挙人情報!A:T,9,FALSE),"")</f>
        <v/>
      </c>
    </row>
    <row r="62" spans="1:8" ht="37.5" customHeight="1">
      <c r="A62">
        <v>57</v>
      </c>
      <c r="B62" s="11" t="e">
        <v>#VALUE!</v>
      </c>
      <c r="C62" s="164">
        <v>57</v>
      </c>
      <c r="D62" s="269" t="str">
        <f>IFERROR(VLOOKUP(B62,選挙人情報!A:T,19,FALSE),"")</f>
        <v/>
      </c>
      <c r="E62" s="270" t="str">
        <f>IFERROR(VLOOKUP(B62,選挙人情報!A:T,20,FALSE),"")</f>
        <v/>
      </c>
      <c r="F62" s="271" t="str">
        <f>IFERROR(VLOOKUP(B62,選挙人情報!A:T,7,FALSE),"")</f>
        <v/>
      </c>
      <c r="G62" s="272" t="str">
        <f>IFERROR(VLOOKUP(B62,選挙人情報!A:T,8,FALSE),"")</f>
        <v/>
      </c>
      <c r="H62" s="273" t="str">
        <f>IFERROR(VLOOKUP(B62,選挙人情報!A:T,9,FALSE),"")</f>
        <v/>
      </c>
    </row>
    <row r="63" spans="1:8" ht="37.5" customHeight="1">
      <c r="A63">
        <v>58</v>
      </c>
      <c r="B63" s="11" t="e">
        <v>#VALUE!</v>
      </c>
      <c r="C63" s="164">
        <v>58</v>
      </c>
      <c r="D63" s="269" t="str">
        <f>IFERROR(VLOOKUP(B63,選挙人情報!A:T,19,FALSE),"")</f>
        <v/>
      </c>
      <c r="E63" s="270" t="str">
        <f>IFERROR(VLOOKUP(B63,選挙人情報!A:T,20,FALSE),"")</f>
        <v/>
      </c>
      <c r="F63" s="271" t="str">
        <f>IFERROR(VLOOKUP(B63,選挙人情報!A:T,7,FALSE),"")</f>
        <v/>
      </c>
      <c r="G63" s="272" t="str">
        <f>IFERROR(VLOOKUP(B63,選挙人情報!A:T,8,FALSE),"")</f>
        <v/>
      </c>
      <c r="H63" s="273" t="str">
        <f>IFERROR(VLOOKUP(B63,選挙人情報!A:T,9,FALSE),"")</f>
        <v/>
      </c>
    </row>
    <row r="64" spans="1:8" ht="37.5" customHeight="1">
      <c r="A64">
        <v>59</v>
      </c>
      <c r="B64" s="11" t="e">
        <v>#VALUE!</v>
      </c>
      <c r="C64" s="164">
        <v>59</v>
      </c>
      <c r="D64" s="269" t="str">
        <f>IFERROR(VLOOKUP(B64,選挙人情報!A:T,19,FALSE),"")</f>
        <v/>
      </c>
      <c r="E64" s="270" t="str">
        <f>IFERROR(VLOOKUP(B64,選挙人情報!A:T,20,FALSE),"")</f>
        <v/>
      </c>
      <c r="F64" s="271" t="str">
        <f>IFERROR(VLOOKUP(B64,選挙人情報!A:T,7,FALSE),"")</f>
        <v/>
      </c>
      <c r="G64" s="272" t="str">
        <f>IFERROR(VLOOKUP(B64,選挙人情報!A:T,8,FALSE),"")</f>
        <v/>
      </c>
      <c r="H64" s="273" t="str">
        <f>IFERROR(VLOOKUP(B64,選挙人情報!A:T,9,FALSE),"")</f>
        <v/>
      </c>
    </row>
    <row r="65" spans="1:8" ht="37.5" customHeight="1" thickBot="1">
      <c r="A65">
        <v>60</v>
      </c>
      <c r="B65" s="11" t="e">
        <v>#VALUE!</v>
      </c>
      <c r="C65" s="165">
        <v>60</v>
      </c>
      <c r="D65" s="274" t="str">
        <f>IFERROR(VLOOKUP(B65,選挙人情報!A:T,19,FALSE),"")</f>
        <v/>
      </c>
      <c r="E65" s="275" t="str">
        <f>IFERROR(VLOOKUP(B65,選挙人情報!A:T,20,FALSE),"")</f>
        <v/>
      </c>
      <c r="F65" s="276" t="str">
        <f>IFERROR(VLOOKUP(B65,選挙人情報!A:T,7,FALSE),"")</f>
        <v/>
      </c>
      <c r="G65" s="277" t="str">
        <f>IFERROR(VLOOKUP(B65,選挙人情報!A:T,8,FALSE),"")</f>
        <v/>
      </c>
      <c r="H65" s="278" t="str">
        <f>IFERROR(VLOOKUP(B65,選挙人情報!A:T,9,FALSE),"")</f>
        <v/>
      </c>
    </row>
    <row r="66" spans="1:8" ht="37.5" customHeight="1">
      <c r="A66">
        <v>61</v>
      </c>
      <c r="B66" s="11" t="e">
        <v>#VALUE!</v>
      </c>
      <c r="C66" s="163">
        <v>61</v>
      </c>
      <c r="D66" s="264" t="str">
        <f>IFERROR(VLOOKUP(B66,選挙人情報!A:T,19,FALSE),"")</f>
        <v/>
      </c>
      <c r="E66" s="279" t="str">
        <f>IFERROR(VLOOKUP(B66,選挙人情報!A:T,20,FALSE),"")</f>
        <v/>
      </c>
      <c r="F66" s="266" t="str">
        <f>IFERROR(VLOOKUP(B66,選挙人情報!A:T,7,FALSE),"")</f>
        <v/>
      </c>
      <c r="G66" s="280" t="str">
        <f>IFERROR(VLOOKUP(B66,選挙人情報!A:T,8,FALSE),"")</f>
        <v/>
      </c>
      <c r="H66" s="281" t="str">
        <f>IFERROR(VLOOKUP(B66,選挙人情報!A:T,9,FALSE),"")</f>
        <v/>
      </c>
    </row>
    <row r="67" spans="1:8" ht="37.5" customHeight="1">
      <c r="A67">
        <v>62</v>
      </c>
      <c r="B67" s="11" t="e">
        <v>#VALUE!</v>
      </c>
      <c r="C67" s="164">
        <v>62</v>
      </c>
      <c r="D67" s="269" t="str">
        <f>IFERROR(VLOOKUP(B67,選挙人情報!A:T,19,FALSE),"")</f>
        <v/>
      </c>
      <c r="E67" s="270" t="str">
        <f>IFERROR(VLOOKUP(B67,選挙人情報!A:T,20,FALSE),"")</f>
        <v/>
      </c>
      <c r="F67" s="271" t="str">
        <f>IFERROR(VLOOKUP(B67,選挙人情報!A:T,7,FALSE),"")</f>
        <v/>
      </c>
      <c r="G67" s="272" t="str">
        <f>IFERROR(VLOOKUP(B67,選挙人情報!A:T,8,FALSE),"")</f>
        <v/>
      </c>
      <c r="H67" s="273" t="str">
        <f>IFERROR(VLOOKUP(B67,選挙人情報!A:T,9,FALSE),"")</f>
        <v/>
      </c>
    </row>
    <row r="68" spans="1:8" ht="37.5" customHeight="1">
      <c r="A68">
        <v>63</v>
      </c>
      <c r="B68" s="11" t="e">
        <v>#VALUE!</v>
      </c>
      <c r="C68" s="164">
        <v>63</v>
      </c>
      <c r="D68" s="269" t="str">
        <f>IFERROR(VLOOKUP(B68,選挙人情報!A:T,19,FALSE),"")</f>
        <v/>
      </c>
      <c r="E68" s="270" t="str">
        <f>IFERROR(VLOOKUP(B68,選挙人情報!A:T,20,FALSE),"")</f>
        <v/>
      </c>
      <c r="F68" s="271" t="str">
        <f>IFERROR(VLOOKUP(B68,選挙人情報!A:T,7,FALSE),"")</f>
        <v/>
      </c>
      <c r="G68" s="272" t="str">
        <f>IFERROR(VLOOKUP(B68,選挙人情報!A:T,8,FALSE),"")</f>
        <v/>
      </c>
      <c r="H68" s="273" t="str">
        <f>IFERROR(VLOOKUP(B68,選挙人情報!A:T,9,FALSE),"")</f>
        <v/>
      </c>
    </row>
    <row r="69" spans="1:8" ht="37.5" customHeight="1">
      <c r="A69">
        <v>64</v>
      </c>
      <c r="B69" s="11" t="e">
        <v>#VALUE!</v>
      </c>
      <c r="C69" s="164">
        <v>64</v>
      </c>
      <c r="D69" s="269" t="str">
        <f>IFERROR(VLOOKUP(B69,選挙人情報!A:T,19,FALSE),"")</f>
        <v/>
      </c>
      <c r="E69" s="270" t="str">
        <f>IFERROR(VLOOKUP(B69,選挙人情報!A:T,20,FALSE),"")</f>
        <v/>
      </c>
      <c r="F69" s="271" t="str">
        <f>IFERROR(VLOOKUP(B69,選挙人情報!A:T,7,FALSE),"")</f>
        <v/>
      </c>
      <c r="G69" s="272" t="str">
        <f>IFERROR(VLOOKUP(B69,選挙人情報!A:T,8,FALSE),"")</f>
        <v/>
      </c>
      <c r="H69" s="273" t="str">
        <f>IFERROR(VLOOKUP(B69,選挙人情報!A:T,9,FALSE),"")</f>
        <v/>
      </c>
    </row>
    <row r="70" spans="1:8" ht="37.5" customHeight="1">
      <c r="A70">
        <v>65</v>
      </c>
      <c r="B70" s="11" t="e">
        <v>#VALUE!</v>
      </c>
      <c r="C70" s="164">
        <v>65</v>
      </c>
      <c r="D70" s="269" t="str">
        <f>IFERROR(VLOOKUP(B70,選挙人情報!A:T,19,FALSE),"")</f>
        <v/>
      </c>
      <c r="E70" s="270" t="str">
        <f>IFERROR(VLOOKUP(B70,選挙人情報!A:T,20,FALSE),"")</f>
        <v/>
      </c>
      <c r="F70" s="271" t="str">
        <f>IFERROR(VLOOKUP(B70,選挙人情報!A:T,7,FALSE),"")</f>
        <v/>
      </c>
      <c r="G70" s="272" t="str">
        <f>IFERROR(VLOOKUP(B70,選挙人情報!A:T,8,FALSE),"")</f>
        <v/>
      </c>
      <c r="H70" s="273" t="str">
        <f>IFERROR(VLOOKUP(B70,選挙人情報!A:T,9,FALSE),"")</f>
        <v/>
      </c>
    </row>
    <row r="71" spans="1:8" ht="37.5" customHeight="1">
      <c r="A71">
        <v>66</v>
      </c>
      <c r="B71" s="11" t="e">
        <v>#VALUE!</v>
      </c>
      <c r="C71" s="164">
        <v>66</v>
      </c>
      <c r="D71" s="269" t="str">
        <f>IFERROR(VLOOKUP(B71,選挙人情報!A:T,19,FALSE),"")</f>
        <v/>
      </c>
      <c r="E71" s="270" t="str">
        <f>IFERROR(VLOOKUP(B71,選挙人情報!A:T,20,FALSE),"")</f>
        <v/>
      </c>
      <c r="F71" s="271" t="str">
        <f>IFERROR(VLOOKUP(B71,選挙人情報!A:T,7,FALSE),"")</f>
        <v/>
      </c>
      <c r="G71" s="272" t="str">
        <f>IFERROR(VLOOKUP(B71,選挙人情報!A:T,8,FALSE),"")</f>
        <v/>
      </c>
      <c r="H71" s="273" t="str">
        <f>IFERROR(VLOOKUP(B71,選挙人情報!A:T,9,FALSE),"")</f>
        <v/>
      </c>
    </row>
    <row r="72" spans="1:8" ht="37.5" customHeight="1">
      <c r="A72">
        <v>67</v>
      </c>
      <c r="B72" s="11" t="e">
        <v>#VALUE!</v>
      </c>
      <c r="C72" s="164">
        <v>67</v>
      </c>
      <c r="D72" s="269" t="str">
        <f>IFERROR(VLOOKUP(B72,選挙人情報!A:T,19,FALSE),"")</f>
        <v/>
      </c>
      <c r="E72" s="270" t="str">
        <f>IFERROR(VLOOKUP(B72,選挙人情報!A:T,20,FALSE),"")</f>
        <v/>
      </c>
      <c r="F72" s="271" t="str">
        <f>IFERROR(VLOOKUP(B72,選挙人情報!A:T,7,FALSE),"")</f>
        <v/>
      </c>
      <c r="G72" s="272" t="str">
        <f>IFERROR(VLOOKUP(B72,選挙人情報!A:T,8,FALSE),"")</f>
        <v/>
      </c>
      <c r="H72" s="273" t="str">
        <f>IFERROR(VLOOKUP(B72,選挙人情報!A:T,9,FALSE),"")</f>
        <v/>
      </c>
    </row>
    <row r="73" spans="1:8" ht="37.5" customHeight="1">
      <c r="A73">
        <v>68</v>
      </c>
      <c r="B73" s="11" t="e">
        <v>#VALUE!</v>
      </c>
      <c r="C73" s="164">
        <v>68</v>
      </c>
      <c r="D73" s="269" t="str">
        <f>IFERROR(VLOOKUP(B73,選挙人情報!A:T,19,FALSE),"")</f>
        <v/>
      </c>
      <c r="E73" s="270" t="str">
        <f>IFERROR(VLOOKUP(B73,選挙人情報!A:T,20,FALSE),"")</f>
        <v/>
      </c>
      <c r="F73" s="271" t="str">
        <f>IFERROR(VLOOKUP(B73,選挙人情報!A:T,7,FALSE),"")</f>
        <v/>
      </c>
      <c r="G73" s="272" t="str">
        <f>IFERROR(VLOOKUP(B73,選挙人情報!A:T,8,FALSE),"")</f>
        <v/>
      </c>
      <c r="H73" s="273" t="str">
        <f>IFERROR(VLOOKUP(B73,選挙人情報!A:T,9,FALSE),"")</f>
        <v/>
      </c>
    </row>
    <row r="74" spans="1:8" ht="37.5" customHeight="1">
      <c r="A74">
        <v>69</v>
      </c>
      <c r="B74" s="11" t="e">
        <v>#VALUE!</v>
      </c>
      <c r="C74" s="164">
        <v>69</v>
      </c>
      <c r="D74" s="269" t="str">
        <f>IFERROR(VLOOKUP(B74,選挙人情報!A:T,19,FALSE),"")</f>
        <v/>
      </c>
      <c r="E74" s="270" t="str">
        <f>IFERROR(VLOOKUP(B74,選挙人情報!A:T,20,FALSE),"")</f>
        <v/>
      </c>
      <c r="F74" s="271" t="str">
        <f>IFERROR(VLOOKUP(B74,選挙人情報!A:T,7,FALSE),"")</f>
        <v/>
      </c>
      <c r="G74" s="272" t="str">
        <f>IFERROR(VLOOKUP(B74,選挙人情報!A:T,8,FALSE),"")</f>
        <v/>
      </c>
      <c r="H74" s="273" t="str">
        <f>IFERROR(VLOOKUP(B74,選挙人情報!A:T,9,FALSE),"")</f>
        <v/>
      </c>
    </row>
    <row r="75" spans="1:8" ht="37.5" customHeight="1">
      <c r="A75">
        <v>70</v>
      </c>
      <c r="B75" s="11" t="e">
        <v>#VALUE!</v>
      </c>
      <c r="C75" s="164">
        <v>70</v>
      </c>
      <c r="D75" s="269" t="str">
        <f>IFERROR(VLOOKUP(B75,選挙人情報!A:T,19,FALSE),"")</f>
        <v/>
      </c>
      <c r="E75" s="270" t="str">
        <f>IFERROR(VLOOKUP(B75,選挙人情報!A:T,20,FALSE),"")</f>
        <v/>
      </c>
      <c r="F75" s="271" t="str">
        <f>IFERROR(VLOOKUP(B75,選挙人情報!A:T,7,FALSE),"")</f>
        <v/>
      </c>
      <c r="G75" s="272" t="str">
        <f>IFERROR(VLOOKUP(B75,選挙人情報!A:T,8,FALSE),"")</f>
        <v/>
      </c>
      <c r="H75" s="273" t="str">
        <f>IFERROR(VLOOKUP(B75,選挙人情報!A:T,9,FALSE),"")</f>
        <v/>
      </c>
    </row>
    <row r="76" spans="1:8" ht="37.5" customHeight="1">
      <c r="A76">
        <v>71</v>
      </c>
      <c r="B76" s="11" t="e">
        <v>#VALUE!</v>
      </c>
      <c r="C76" s="164">
        <v>71</v>
      </c>
      <c r="D76" s="269" t="str">
        <f>IFERROR(VLOOKUP(B76,選挙人情報!A:T,19,FALSE),"")</f>
        <v/>
      </c>
      <c r="E76" s="270" t="str">
        <f>IFERROR(VLOOKUP(B76,選挙人情報!A:T,20,FALSE),"")</f>
        <v/>
      </c>
      <c r="F76" s="271" t="str">
        <f>IFERROR(VLOOKUP(B76,選挙人情報!A:T,7,FALSE),"")</f>
        <v/>
      </c>
      <c r="G76" s="272" t="str">
        <f>IFERROR(VLOOKUP(B76,選挙人情報!A:T,8,FALSE),"")</f>
        <v/>
      </c>
      <c r="H76" s="273" t="str">
        <f>IFERROR(VLOOKUP(B76,選挙人情報!A:T,9,FALSE),"")</f>
        <v/>
      </c>
    </row>
    <row r="77" spans="1:8" ht="37.5" customHeight="1">
      <c r="A77">
        <v>72</v>
      </c>
      <c r="B77" s="11" t="e">
        <v>#VALUE!</v>
      </c>
      <c r="C77" s="164">
        <v>72</v>
      </c>
      <c r="D77" s="269" t="str">
        <f>IFERROR(VLOOKUP(B77,選挙人情報!A:T,19,FALSE),"")</f>
        <v/>
      </c>
      <c r="E77" s="270" t="str">
        <f>IFERROR(VLOOKUP(B77,選挙人情報!A:T,20,FALSE),"")</f>
        <v/>
      </c>
      <c r="F77" s="271" t="str">
        <f>IFERROR(VLOOKUP(B77,選挙人情報!A:T,7,FALSE),"")</f>
        <v/>
      </c>
      <c r="G77" s="272" t="str">
        <f>IFERROR(VLOOKUP(B77,選挙人情報!A:T,8,FALSE),"")</f>
        <v/>
      </c>
      <c r="H77" s="273" t="str">
        <f>IFERROR(VLOOKUP(B77,選挙人情報!A:T,9,FALSE),"")</f>
        <v/>
      </c>
    </row>
    <row r="78" spans="1:8" ht="37.5" customHeight="1">
      <c r="A78">
        <v>73</v>
      </c>
      <c r="B78" s="11" t="e">
        <v>#VALUE!</v>
      </c>
      <c r="C78" s="164">
        <v>73</v>
      </c>
      <c r="D78" s="269" t="str">
        <f>IFERROR(VLOOKUP(B78,選挙人情報!A:T,19,FALSE),"")</f>
        <v/>
      </c>
      <c r="E78" s="270" t="str">
        <f>IFERROR(VLOOKUP(B78,選挙人情報!A:T,20,FALSE),"")</f>
        <v/>
      </c>
      <c r="F78" s="271" t="str">
        <f>IFERROR(VLOOKUP(B78,選挙人情報!A:T,7,FALSE),"")</f>
        <v/>
      </c>
      <c r="G78" s="272" t="str">
        <f>IFERROR(VLOOKUP(B78,選挙人情報!A:T,8,FALSE),"")</f>
        <v/>
      </c>
      <c r="H78" s="273" t="str">
        <f>IFERROR(VLOOKUP(B78,選挙人情報!A:T,9,FALSE),"")</f>
        <v/>
      </c>
    </row>
    <row r="79" spans="1:8" ht="37.5" customHeight="1">
      <c r="A79">
        <v>74</v>
      </c>
      <c r="B79" s="11" t="e">
        <v>#VALUE!</v>
      </c>
      <c r="C79" s="164">
        <v>74</v>
      </c>
      <c r="D79" s="269" t="str">
        <f>IFERROR(VLOOKUP(B79,選挙人情報!A:T,19,FALSE),"")</f>
        <v/>
      </c>
      <c r="E79" s="270" t="str">
        <f>IFERROR(VLOOKUP(B79,選挙人情報!A:T,20,FALSE),"")</f>
        <v/>
      </c>
      <c r="F79" s="271" t="str">
        <f>IFERROR(VLOOKUP(B79,選挙人情報!A:T,7,FALSE),"")</f>
        <v/>
      </c>
      <c r="G79" s="272" t="str">
        <f>IFERROR(VLOOKUP(B79,選挙人情報!A:T,8,FALSE),"")</f>
        <v/>
      </c>
      <c r="H79" s="273" t="str">
        <f>IFERROR(VLOOKUP(B79,選挙人情報!A:T,9,FALSE),"")</f>
        <v/>
      </c>
    </row>
    <row r="80" spans="1:8" ht="37.5" customHeight="1">
      <c r="A80">
        <v>75</v>
      </c>
      <c r="B80" s="11" t="e">
        <v>#VALUE!</v>
      </c>
      <c r="C80" s="164">
        <v>75</v>
      </c>
      <c r="D80" s="269" t="str">
        <f>IFERROR(VLOOKUP(B80,選挙人情報!A:T,19,FALSE),"")</f>
        <v/>
      </c>
      <c r="E80" s="270" t="str">
        <f>IFERROR(VLOOKUP(B80,選挙人情報!A:T,20,FALSE),"")</f>
        <v/>
      </c>
      <c r="F80" s="271" t="str">
        <f>IFERROR(VLOOKUP(B80,選挙人情報!A:T,7,FALSE),"")</f>
        <v/>
      </c>
      <c r="G80" s="272" t="str">
        <f>IFERROR(VLOOKUP(B80,選挙人情報!A:T,8,FALSE),"")</f>
        <v/>
      </c>
      <c r="H80" s="273" t="str">
        <f>IFERROR(VLOOKUP(B80,選挙人情報!A:T,9,FALSE),"")</f>
        <v/>
      </c>
    </row>
    <row r="81" spans="1:8" ht="37.5" customHeight="1">
      <c r="A81">
        <v>76</v>
      </c>
      <c r="B81" s="11" t="e">
        <v>#VALUE!</v>
      </c>
      <c r="C81" s="164">
        <v>76</v>
      </c>
      <c r="D81" s="269" t="str">
        <f>IFERROR(VLOOKUP(B81,選挙人情報!A:T,19,FALSE),"")</f>
        <v/>
      </c>
      <c r="E81" s="270" t="str">
        <f>IFERROR(VLOOKUP(B81,選挙人情報!A:T,20,FALSE),"")</f>
        <v/>
      </c>
      <c r="F81" s="271" t="str">
        <f>IFERROR(VLOOKUP(B81,選挙人情報!A:T,7,FALSE),"")</f>
        <v/>
      </c>
      <c r="G81" s="272" t="str">
        <f>IFERROR(VLOOKUP(B81,選挙人情報!A:T,8,FALSE),"")</f>
        <v/>
      </c>
      <c r="H81" s="273" t="str">
        <f>IFERROR(VLOOKUP(B81,選挙人情報!A:T,9,FALSE),"")</f>
        <v/>
      </c>
    </row>
    <row r="82" spans="1:8" ht="37.5" customHeight="1">
      <c r="A82">
        <v>77</v>
      </c>
      <c r="B82" s="11" t="e">
        <v>#VALUE!</v>
      </c>
      <c r="C82" s="164">
        <v>77</v>
      </c>
      <c r="D82" s="269" t="str">
        <f>IFERROR(VLOOKUP(B82,選挙人情報!A:T,19,FALSE),"")</f>
        <v/>
      </c>
      <c r="E82" s="270" t="str">
        <f>IFERROR(VLOOKUP(B82,選挙人情報!A:T,20,FALSE),"")</f>
        <v/>
      </c>
      <c r="F82" s="271" t="str">
        <f>IFERROR(VLOOKUP(B82,選挙人情報!A:T,7,FALSE),"")</f>
        <v/>
      </c>
      <c r="G82" s="272" t="str">
        <f>IFERROR(VLOOKUP(B82,選挙人情報!A:T,8,FALSE),"")</f>
        <v/>
      </c>
      <c r="H82" s="273" t="str">
        <f>IFERROR(VLOOKUP(B82,選挙人情報!A:T,9,FALSE),"")</f>
        <v/>
      </c>
    </row>
    <row r="83" spans="1:8" ht="37.5" customHeight="1">
      <c r="A83">
        <v>78</v>
      </c>
      <c r="B83" s="11" t="e">
        <v>#VALUE!</v>
      </c>
      <c r="C83" s="164">
        <v>78</v>
      </c>
      <c r="D83" s="269" t="str">
        <f>IFERROR(VLOOKUP(B83,選挙人情報!A:T,19,FALSE),"")</f>
        <v/>
      </c>
      <c r="E83" s="270" t="str">
        <f>IFERROR(VLOOKUP(B83,選挙人情報!A:T,20,FALSE),"")</f>
        <v/>
      </c>
      <c r="F83" s="271" t="str">
        <f>IFERROR(VLOOKUP(B83,選挙人情報!A:T,7,FALSE),"")</f>
        <v/>
      </c>
      <c r="G83" s="272" t="str">
        <f>IFERROR(VLOOKUP(B83,選挙人情報!A:T,8,FALSE),"")</f>
        <v/>
      </c>
      <c r="H83" s="273" t="str">
        <f>IFERROR(VLOOKUP(B83,選挙人情報!A:T,9,FALSE),"")</f>
        <v/>
      </c>
    </row>
    <row r="84" spans="1:8" ht="37.5" customHeight="1">
      <c r="A84">
        <v>79</v>
      </c>
      <c r="B84" s="11" t="e">
        <v>#VALUE!</v>
      </c>
      <c r="C84" s="164">
        <v>79</v>
      </c>
      <c r="D84" s="269" t="str">
        <f>IFERROR(VLOOKUP(B84,選挙人情報!A:T,19,FALSE),"")</f>
        <v/>
      </c>
      <c r="E84" s="270" t="str">
        <f>IFERROR(VLOOKUP(B84,選挙人情報!A:T,20,FALSE),"")</f>
        <v/>
      </c>
      <c r="F84" s="271" t="str">
        <f>IFERROR(VLOOKUP(B84,選挙人情報!A:T,7,FALSE),"")</f>
        <v/>
      </c>
      <c r="G84" s="272" t="str">
        <f>IFERROR(VLOOKUP(B84,選挙人情報!A:T,8,FALSE),"")</f>
        <v/>
      </c>
      <c r="H84" s="273" t="str">
        <f>IFERROR(VLOOKUP(B84,選挙人情報!A:T,9,FALSE),"")</f>
        <v/>
      </c>
    </row>
    <row r="85" spans="1:8" ht="37.5" customHeight="1" thickBot="1">
      <c r="A85">
        <v>80</v>
      </c>
      <c r="B85" s="11" t="e">
        <v>#VALUE!</v>
      </c>
      <c r="C85" s="165">
        <v>80</v>
      </c>
      <c r="D85" s="274" t="str">
        <f>IFERROR(VLOOKUP(B85,選挙人情報!A:T,19,FALSE),"")</f>
        <v/>
      </c>
      <c r="E85" s="275" t="str">
        <f>IFERROR(VLOOKUP(B85,選挙人情報!A:T,20,FALSE),"")</f>
        <v/>
      </c>
      <c r="F85" s="276" t="str">
        <f>IFERROR(VLOOKUP(B85,選挙人情報!A:T,7,FALSE),"")</f>
        <v/>
      </c>
      <c r="G85" s="277" t="str">
        <f>IFERROR(VLOOKUP(B85,選挙人情報!A:T,8,FALSE),"")</f>
        <v/>
      </c>
      <c r="H85" s="278" t="str">
        <f>IFERROR(VLOOKUP(B85,選挙人情報!A:T,9,FALSE),"")</f>
        <v/>
      </c>
    </row>
    <row r="86" spans="1:8" ht="37.5" customHeight="1">
      <c r="A86">
        <v>81</v>
      </c>
      <c r="B86" s="11" t="e">
        <v>#VALUE!</v>
      </c>
      <c r="C86" s="163">
        <v>81</v>
      </c>
      <c r="D86" s="264" t="str">
        <f>IFERROR(VLOOKUP(B86,選挙人情報!A:T,19,FALSE),"")</f>
        <v/>
      </c>
      <c r="E86" s="279" t="str">
        <f>IFERROR(VLOOKUP(B86,選挙人情報!A:T,20,FALSE),"")</f>
        <v/>
      </c>
      <c r="F86" s="266" t="str">
        <f>IFERROR(VLOOKUP(B86,選挙人情報!A:T,7,FALSE),"")</f>
        <v/>
      </c>
      <c r="G86" s="280" t="str">
        <f>IFERROR(VLOOKUP(B86,選挙人情報!A:T,8,FALSE),"")</f>
        <v/>
      </c>
      <c r="H86" s="281" t="str">
        <f>IFERROR(VLOOKUP(B86,選挙人情報!A:T,9,FALSE),"")</f>
        <v/>
      </c>
    </row>
    <row r="87" spans="1:8" ht="37.5" customHeight="1">
      <c r="A87">
        <v>82</v>
      </c>
      <c r="B87" s="11" t="e">
        <v>#VALUE!</v>
      </c>
      <c r="C87" s="164">
        <v>82</v>
      </c>
      <c r="D87" s="269" t="str">
        <f>IFERROR(VLOOKUP(B87,選挙人情報!A:T,19,FALSE),"")</f>
        <v/>
      </c>
      <c r="E87" s="270" t="str">
        <f>IFERROR(VLOOKUP(B87,選挙人情報!A:T,20,FALSE),"")</f>
        <v/>
      </c>
      <c r="F87" s="271" t="str">
        <f>IFERROR(VLOOKUP(B87,選挙人情報!A:T,7,FALSE),"")</f>
        <v/>
      </c>
      <c r="G87" s="272" t="str">
        <f>IFERROR(VLOOKUP(B87,選挙人情報!A:T,8,FALSE),"")</f>
        <v/>
      </c>
      <c r="H87" s="273" t="str">
        <f>IFERROR(VLOOKUP(B87,選挙人情報!A:T,9,FALSE),"")</f>
        <v/>
      </c>
    </row>
    <row r="88" spans="1:8" ht="37.5" customHeight="1">
      <c r="A88">
        <v>83</v>
      </c>
      <c r="B88" s="11" t="e">
        <v>#VALUE!</v>
      </c>
      <c r="C88" s="164">
        <v>83</v>
      </c>
      <c r="D88" s="269" t="str">
        <f>IFERROR(VLOOKUP(B88,選挙人情報!A:T,19,FALSE),"")</f>
        <v/>
      </c>
      <c r="E88" s="270" t="str">
        <f>IFERROR(VLOOKUP(B88,選挙人情報!A:T,20,FALSE),"")</f>
        <v/>
      </c>
      <c r="F88" s="271" t="str">
        <f>IFERROR(VLOOKUP(B88,選挙人情報!A:T,7,FALSE),"")</f>
        <v/>
      </c>
      <c r="G88" s="272" t="str">
        <f>IFERROR(VLOOKUP(B88,選挙人情報!A:T,8,FALSE),"")</f>
        <v/>
      </c>
      <c r="H88" s="273" t="str">
        <f>IFERROR(VLOOKUP(B88,選挙人情報!A:T,9,FALSE),"")</f>
        <v/>
      </c>
    </row>
    <row r="89" spans="1:8" ht="37.5" customHeight="1">
      <c r="A89">
        <v>84</v>
      </c>
      <c r="B89" s="11" t="e">
        <v>#VALUE!</v>
      </c>
      <c r="C89" s="164">
        <v>84</v>
      </c>
      <c r="D89" s="269" t="str">
        <f>IFERROR(VLOOKUP(B89,選挙人情報!A:T,19,FALSE),"")</f>
        <v/>
      </c>
      <c r="E89" s="270" t="str">
        <f>IFERROR(VLOOKUP(B89,選挙人情報!A:T,20,FALSE),"")</f>
        <v/>
      </c>
      <c r="F89" s="271" t="str">
        <f>IFERROR(VLOOKUP(B89,選挙人情報!A:T,7,FALSE),"")</f>
        <v/>
      </c>
      <c r="G89" s="272" t="str">
        <f>IFERROR(VLOOKUP(B89,選挙人情報!A:T,8,FALSE),"")</f>
        <v/>
      </c>
      <c r="H89" s="273" t="str">
        <f>IFERROR(VLOOKUP(B89,選挙人情報!A:T,9,FALSE),"")</f>
        <v/>
      </c>
    </row>
    <row r="90" spans="1:8" ht="37.5" customHeight="1">
      <c r="A90">
        <v>85</v>
      </c>
      <c r="B90" s="11" t="e">
        <v>#VALUE!</v>
      </c>
      <c r="C90" s="164">
        <v>85</v>
      </c>
      <c r="D90" s="269" t="str">
        <f>IFERROR(VLOOKUP(B90,選挙人情報!A:T,19,FALSE),"")</f>
        <v/>
      </c>
      <c r="E90" s="270" t="str">
        <f>IFERROR(VLOOKUP(B90,選挙人情報!A:T,20,FALSE),"")</f>
        <v/>
      </c>
      <c r="F90" s="271" t="str">
        <f>IFERROR(VLOOKUP(B90,選挙人情報!A:T,7,FALSE),"")</f>
        <v/>
      </c>
      <c r="G90" s="272" t="str">
        <f>IFERROR(VLOOKUP(B90,選挙人情報!A:T,8,FALSE),"")</f>
        <v/>
      </c>
      <c r="H90" s="273" t="str">
        <f>IFERROR(VLOOKUP(B90,選挙人情報!A:T,9,FALSE),"")</f>
        <v/>
      </c>
    </row>
    <row r="91" spans="1:8" ht="37.5" customHeight="1">
      <c r="A91">
        <v>86</v>
      </c>
      <c r="B91" s="11" t="e">
        <v>#VALUE!</v>
      </c>
      <c r="C91" s="164">
        <v>86</v>
      </c>
      <c r="D91" s="269" t="str">
        <f>IFERROR(VLOOKUP(B91,選挙人情報!A:T,19,FALSE),"")</f>
        <v/>
      </c>
      <c r="E91" s="270" t="str">
        <f>IFERROR(VLOOKUP(B91,選挙人情報!A:T,20,FALSE),"")</f>
        <v/>
      </c>
      <c r="F91" s="271" t="str">
        <f>IFERROR(VLOOKUP(B91,選挙人情報!A:T,7,FALSE),"")</f>
        <v/>
      </c>
      <c r="G91" s="272" t="str">
        <f>IFERROR(VLOOKUP(B91,選挙人情報!A:T,8,FALSE),"")</f>
        <v/>
      </c>
      <c r="H91" s="273" t="str">
        <f>IFERROR(VLOOKUP(B91,選挙人情報!A:T,9,FALSE),"")</f>
        <v/>
      </c>
    </row>
    <row r="92" spans="1:8" ht="37.5" customHeight="1">
      <c r="A92">
        <v>87</v>
      </c>
      <c r="B92" s="11" t="e">
        <v>#VALUE!</v>
      </c>
      <c r="C92" s="164">
        <v>87</v>
      </c>
      <c r="D92" s="269" t="str">
        <f>IFERROR(VLOOKUP(B92,選挙人情報!A:T,19,FALSE),"")</f>
        <v/>
      </c>
      <c r="E92" s="270" t="str">
        <f>IFERROR(VLOOKUP(B92,選挙人情報!A:T,20,FALSE),"")</f>
        <v/>
      </c>
      <c r="F92" s="271" t="str">
        <f>IFERROR(VLOOKUP(B92,選挙人情報!A:T,7,FALSE),"")</f>
        <v/>
      </c>
      <c r="G92" s="272" t="str">
        <f>IFERROR(VLOOKUP(B92,選挙人情報!A:T,8,FALSE),"")</f>
        <v/>
      </c>
      <c r="H92" s="273" t="str">
        <f>IFERROR(VLOOKUP(B92,選挙人情報!A:T,9,FALSE),"")</f>
        <v/>
      </c>
    </row>
    <row r="93" spans="1:8" ht="37.5" customHeight="1">
      <c r="A93">
        <v>88</v>
      </c>
      <c r="B93" s="11" t="e">
        <v>#VALUE!</v>
      </c>
      <c r="C93" s="164">
        <v>88</v>
      </c>
      <c r="D93" s="269" t="str">
        <f>IFERROR(VLOOKUP(B93,選挙人情報!A:T,19,FALSE),"")</f>
        <v/>
      </c>
      <c r="E93" s="270" t="str">
        <f>IFERROR(VLOOKUP(B93,選挙人情報!A:T,20,FALSE),"")</f>
        <v/>
      </c>
      <c r="F93" s="271" t="str">
        <f>IFERROR(VLOOKUP(B93,選挙人情報!A:T,7,FALSE),"")</f>
        <v/>
      </c>
      <c r="G93" s="272" t="str">
        <f>IFERROR(VLOOKUP(B93,選挙人情報!A:T,8,FALSE),"")</f>
        <v/>
      </c>
      <c r="H93" s="273" t="str">
        <f>IFERROR(VLOOKUP(B93,選挙人情報!A:T,9,FALSE),"")</f>
        <v/>
      </c>
    </row>
    <row r="94" spans="1:8" ht="37.5" customHeight="1">
      <c r="A94">
        <v>89</v>
      </c>
      <c r="B94" s="11" t="e">
        <v>#VALUE!</v>
      </c>
      <c r="C94" s="164">
        <v>89</v>
      </c>
      <c r="D94" s="269" t="str">
        <f>IFERROR(VLOOKUP(B94,選挙人情報!A:T,19,FALSE),"")</f>
        <v/>
      </c>
      <c r="E94" s="270" t="str">
        <f>IFERROR(VLOOKUP(B94,選挙人情報!A:T,20,FALSE),"")</f>
        <v/>
      </c>
      <c r="F94" s="271" t="str">
        <f>IFERROR(VLOOKUP(B94,選挙人情報!A:T,7,FALSE),"")</f>
        <v/>
      </c>
      <c r="G94" s="272" t="str">
        <f>IFERROR(VLOOKUP(B94,選挙人情報!A:T,8,FALSE),"")</f>
        <v/>
      </c>
      <c r="H94" s="273" t="str">
        <f>IFERROR(VLOOKUP(B94,選挙人情報!A:T,9,FALSE),"")</f>
        <v/>
      </c>
    </row>
    <row r="95" spans="1:8" ht="37.5" customHeight="1">
      <c r="A95">
        <v>90</v>
      </c>
      <c r="B95" s="11" t="e">
        <v>#VALUE!</v>
      </c>
      <c r="C95" s="164">
        <v>90</v>
      </c>
      <c r="D95" s="269" t="str">
        <f>IFERROR(VLOOKUP(B95,選挙人情報!A:T,19,FALSE),"")</f>
        <v/>
      </c>
      <c r="E95" s="270" t="str">
        <f>IFERROR(VLOOKUP(B95,選挙人情報!A:T,20,FALSE),"")</f>
        <v/>
      </c>
      <c r="F95" s="271" t="str">
        <f>IFERROR(VLOOKUP(B95,選挙人情報!A:T,7,FALSE),"")</f>
        <v/>
      </c>
      <c r="G95" s="272" t="str">
        <f>IFERROR(VLOOKUP(B95,選挙人情報!A:T,8,FALSE),"")</f>
        <v/>
      </c>
      <c r="H95" s="273" t="str">
        <f>IFERROR(VLOOKUP(B95,選挙人情報!A:T,9,FALSE),"")</f>
        <v/>
      </c>
    </row>
    <row r="96" spans="1:8" ht="37.5" customHeight="1">
      <c r="A96">
        <v>91</v>
      </c>
      <c r="B96" s="11" t="e">
        <v>#VALUE!</v>
      </c>
      <c r="C96" s="164">
        <v>91</v>
      </c>
      <c r="D96" s="269" t="str">
        <f>IFERROR(VLOOKUP(B96,選挙人情報!A:T,19,FALSE),"")</f>
        <v/>
      </c>
      <c r="E96" s="270" t="str">
        <f>IFERROR(VLOOKUP(B96,選挙人情報!A:T,20,FALSE),"")</f>
        <v/>
      </c>
      <c r="F96" s="271" t="str">
        <f>IFERROR(VLOOKUP(B96,選挙人情報!A:T,7,FALSE),"")</f>
        <v/>
      </c>
      <c r="G96" s="272" t="str">
        <f>IFERROR(VLOOKUP(B96,選挙人情報!A:T,8,FALSE),"")</f>
        <v/>
      </c>
      <c r="H96" s="273" t="str">
        <f>IFERROR(VLOOKUP(B96,選挙人情報!A:T,9,FALSE),"")</f>
        <v/>
      </c>
    </row>
    <row r="97" spans="1:8" ht="37.5" customHeight="1">
      <c r="A97">
        <v>92</v>
      </c>
      <c r="B97" s="11" t="e">
        <v>#VALUE!</v>
      </c>
      <c r="C97" s="164">
        <v>92</v>
      </c>
      <c r="D97" s="269" t="str">
        <f>IFERROR(VLOOKUP(B97,選挙人情報!A:T,19,FALSE),"")</f>
        <v/>
      </c>
      <c r="E97" s="270" t="str">
        <f>IFERROR(VLOOKUP(B97,選挙人情報!A:T,20,FALSE),"")</f>
        <v/>
      </c>
      <c r="F97" s="271" t="str">
        <f>IFERROR(VLOOKUP(B97,選挙人情報!A:T,7,FALSE),"")</f>
        <v/>
      </c>
      <c r="G97" s="272" t="str">
        <f>IFERROR(VLOOKUP(B97,選挙人情報!A:T,8,FALSE),"")</f>
        <v/>
      </c>
      <c r="H97" s="273" t="str">
        <f>IFERROR(VLOOKUP(B97,選挙人情報!A:T,9,FALSE),"")</f>
        <v/>
      </c>
    </row>
    <row r="98" spans="1:8" ht="37.5" customHeight="1">
      <c r="A98">
        <v>93</v>
      </c>
      <c r="B98" s="11" t="e">
        <v>#VALUE!</v>
      </c>
      <c r="C98" s="164">
        <v>93</v>
      </c>
      <c r="D98" s="269" t="str">
        <f>IFERROR(VLOOKUP(B98,選挙人情報!A:T,19,FALSE),"")</f>
        <v/>
      </c>
      <c r="E98" s="270" t="str">
        <f>IFERROR(VLOOKUP(B98,選挙人情報!A:T,20,FALSE),"")</f>
        <v/>
      </c>
      <c r="F98" s="271" t="str">
        <f>IFERROR(VLOOKUP(B98,選挙人情報!A:T,7,FALSE),"")</f>
        <v/>
      </c>
      <c r="G98" s="272" t="str">
        <f>IFERROR(VLOOKUP(B98,選挙人情報!A:T,8,FALSE),"")</f>
        <v/>
      </c>
      <c r="H98" s="273" t="str">
        <f>IFERROR(VLOOKUP(B98,選挙人情報!A:T,9,FALSE),"")</f>
        <v/>
      </c>
    </row>
    <row r="99" spans="1:8" ht="37.5" customHeight="1">
      <c r="A99">
        <v>94</v>
      </c>
      <c r="B99" s="11" t="e">
        <v>#VALUE!</v>
      </c>
      <c r="C99" s="164">
        <v>94</v>
      </c>
      <c r="D99" s="269" t="str">
        <f>IFERROR(VLOOKUP(B99,選挙人情報!A:T,19,FALSE),"")</f>
        <v/>
      </c>
      <c r="E99" s="270" t="str">
        <f>IFERROR(VLOOKUP(B99,選挙人情報!A:T,20,FALSE),"")</f>
        <v/>
      </c>
      <c r="F99" s="271" t="str">
        <f>IFERROR(VLOOKUP(B99,選挙人情報!A:T,7,FALSE),"")</f>
        <v/>
      </c>
      <c r="G99" s="272" t="str">
        <f>IFERROR(VLOOKUP(B99,選挙人情報!A:T,8,FALSE),"")</f>
        <v/>
      </c>
      <c r="H99" s="273" t="str">
        <f>IFERROR(VLOOKUP(B99,選挙人情報!A:T,9,FALSE),"")</f>
        <v/>
      </c>
    </row>
    <row r="100" spans="1:8" ht="37.5" customHeight="1">
      <c r="A100">
        <v>95</v>
      </c>
      <c r="B100" s="11" t="e">
        <v>#VALUE!</v>
      </c>
      <c r="C100" s="164">
        <v>95</v>
      </c>
      <c r="D100" s="269" t="str">
        <f>IFERROR(VLOOKUP(B100,選挙人情報!A:T,19,FALSE),"")</f>
        <v/>
      </c>
      <c r="E100" s="270" t="str">
        <f>IFERROR(VLOOKUP(B100,選挙人情報!A:T,20,FALSE),"")</f>
        <v/>
      </c>
      <c r="F100" s="271" t="str">
        <f>IFERROR(VLOOKUP(B100,選挙人情報!A:T,7,FALSE),"")</f>
        <v/>
      </c>
      <c r="G100" s="272" t="str">
        <f>IFERROR(VLOOKUP(B100,選挙人情報!A:T,8,FALSE),"")</f>
        <v/>
      </c>
      <c r="H100" s="273" t="str">
        <f>IFERROR(VLOOKUP(B100,選挙人情報!A:T,9,FALSE),"")</f>
        <v/>
      </c>
    </row>
    <row r="101" spans="1:8" ht="37.5" customHeight="1">
      <c r="A101">
        <v>96</v>
      </c>
      <c r="B101" s="11" t="e">
        <v>#VALUE!</v>
      </c>
      <c r="C101" s="164">
        <v>96</v>
      </c>
      <c r="D101" s="269" t="str">
        <f>IFERROR(VLOOKUP(B101,選挙人情報!A:T,19,FALSE),"")</f>
        <v/>
      </c>
      <c r="E101" s="270" t="str">
        <f>IFERROR(VLOOKUP(B101,選挙人情報!A:T,20,FALSE),"")</f>
        <v/>
      </c>
      <c r="F101" s="271" t="str">
        <f>IFERROR(VLOOKUP(B101,選挙人情報!A:T,7,FALSE),"")</f>
        <v/>
      </c>
      <c r="G101" s="272" t="str">
        <f>IFERROR(VLOOKUP(B101,選挙人情報!A:T,8,FALSE),"")</f>
        <v/>
      </c>
      <c r="H101" s="273" t="str">
        <f>IFERROR(VLOOKUP(B101,選挙人情報!A:T,9,FALSE),"")</f>
        <v/>
      </c>
    </row>
    <row r="102" spans="1:8" ht="37.5" customHeight="1">
      <c r="A102">
        <v>97</v>
      </c>
      <c r="B102" s="11" t="e">
        <v>#VALUE!</v>
      </c>
      <c r="C102" s="164">
        <v>97</v>
      </c>
      <c r="D102" s="269" t="str">
        <f>IFERROR(VLOOKUP(B102,選挙人情報!A:T,19,FALSE),"")</f>
        <v/>
      </c>
      <c r="E102" s="270" t="str">
        <f>IFERROR(VLOOKUP(B102,選挙人情報!A:T,20,FALSE),"")</f>
        <v/>
      </c>
      <c r="F102" s="271" t="str">
        <f>IFERROR(VLOOKUP(B102,選挙人情報!A:T,7,FALSE),"")</f>
        <v/>
      </c>
      <c r="G102" s="272" t="str">
        <f>IFERROR(VLOOKUP(B102,選挙人情報!A:T,8,FALSE),"")</f>
        <v/>
      </c>
      <c r="H102" s="273" t="str">
        <f>IFERROR(VLOOKUP(B102,選挙人情報!A:T,9,FALSE),"")</f>
        <v/>
      </c>
    </row>
    <row r="103" spans="1:8" ht="37.5" customHeight="1">
      <c r="A103">
        <v>98</v>
      </c>
      <c r="B103" s="11" t="e">
        <v>#VALUE!</v>
      </c>
      <c r="C103" s="164">
        <v>98</v>
      </c>
      <c r="D103" s="269" t="str">
        <f>IFERROR(VLOOKUP(B103,選挙人情報!A:T,19,FALSE),"")</f>
        <v/>
      </c>
      <c r="E103" s="270" t="str">
        <f>IFERROR(VLOOKUP(B103,選挙人情報!A:T,20,FALSE),"")</f>
        <v/>
      </c>
      <c r="F103" s="271" t="str">
        <f>IFERROR(VLOOKUP(B103,選挙人情報!A:T,7,FALSE),"")</f>
        <v/>
      </c>
      <c r="G103" s="272" t="str">
        <f>IFERROR(VLOOKUP(B103,選挙人情報!A:T,8,FALSE),"")</f>
        <v/>
      </c>
      <c r="H103" s="273" t="str">
        <f>IFERROR(VLOOKUP(B103,選挙人情報!A:T,9,FALSE),"")</f>
        <v/>
      </c>
    </row>
    <row r="104" spans="1:8" ht="37.5" customHeight="1">
      <c r="A104">
        <v>99</v>
      </c>
      <c r="B104" s="11" t="e">
        <v>#VALUE!</v>
      </c>
      <c r="C104" s="164">
        <v>99</v>
      </c>
      <c r="D104" s="269" t="str">
        <f>IFERROR(VLOOKUP(B104,選挙人情報!A:T,19,FALSE),"")</f>
        <v/>
      </c>
      <c r="E104" s="270" t="str">
        <f>IFERROR(VLOOKUP(B104,選挙人情報!A:T,20,FALSE),"")</f>
        <v/>
      </c>
      <c r="F104" s="271" t="str">
        <f>IFERROR(VLOOKUP(B104,選挙人情報!A:T,7,FALSE),"")</f>
        <v/>
      </c>
      <c r="G104" s="272" t="str">
        <f>IFERROR(VLOOKUP(B104,選挙人情報!A:T,8,FALSE),"")</f>
        <v/>
      </c>
      <c r="H104" s="273" t="str">
        <f>IFERROR(VLOOKUP(B104,選挙人情報!A:T,9,FALSE),"")</f>
        <v/>
      </c>
    </row>
    <row r="105" spans="1:8" ht="37.5" customHeight="1" thickBot="1">
      <c r="A105">
        <v>100</v>
      </c>
      <c r="B105" s="11" t="e">
        <v>#VALUE!</v>
      </c>
      <c r="C105" s="165">
        <v>100</v>
      </c>
      <c r="D105" s="274" t="str">
        <f>IFERROR(VLOOKUP(B105,選挙人情報!A:T,19,FALSE),"")</f>
        <v/>
      </c>
      <c r="E105" s="275" t="str">
        <f>IFERROR(VLOOKUP(B105,選挙人情報!A:T,20,FALSE),"")</f>
        <v/>
      </c>
      <c r="F105" s="276" t="str">
        <f>IFERROR(VLOOKUP(B105,選挙人情報!A:T,7,FALSE),"")</f>
        <v/>
      </c>
      <c r="G105" s="277" t="str">
        <f>IFERROR(VLOOKUP(B105,選挙人情報!A:T,8,FALSE),"")</f>
        <v/>
      </c>
      <c r="H105" s="278" t="str">
        <f>IFERROR(VLOOKUP(B105,選挙人情報!A:T,9,FALSE),"")</f>
        <v/>
      </c>
    </row>
    <row r="106" spans="1:8" ht="20.25" customHeight="1">
      <c r="B106" s="11"/>
      <c r="C106" s="51"/>
      <c r="D106" s="52"/>
      <c r="E106" s="53"/>
      <c r="F106" s="54"/>
      <c r="G106" s="54"/>
      <c r="H106" s="55"/>
    </row>
    <row r="107" spans="1:8" ht="75" customHeight="1">
      <c r="C107" s="263" t="s">
        <v>102</v>
      </c>
      <c r="D107" s="397" t="s">
        <v>249</v>
      </c>
      <c r="E107" s="397"/>
      <c r="F107" s="397"/>
      <c r="G107" s="397"/>
      <c r="H107" s="397"/>
    </row>
    <row r="108" spans="1:8" ht="37.5" customHeight="1"/>
    <row r="109" spans="1:8" ht="37.5" customHeight="1"/>
    <row r="110" spans="1:8" ht="37.5" customHeight="1"/>
    <row r="111" spans="1:8" ht="37.5" customHeight="1"/>
    <row r="112" spans="1:8" ht="37.5" customHeight="1"/>
    <row r="113" ht="37.5" customHeight="1"/>
    <row r="114" ht="37.5" customHeight="1"/>
    <row r="115" ht="37.5" customHeight="1"/>
    <row r="116" ht="37.5" customHeight="1"/>
    <row r="117" ht="37.5" customHeight="1"/>
    <row r="118" ht="37.5" customHeight="1"/>
    <row r="119" ht="37.5" customHeight="1"/>
    <row r="120" ht="37.5" customHeight="1"/>
    <row r="121" ht="37.5" customHeight="1"/>
    <row r="122" ht="37.5" customHeight="1"/>
    <row r="123" ht="37.5" customHeight="1"/>
    <row r="124" ht="37.5" customHeight="1"/>
    <row r="125" ht="37.5" customHeight="1"/>
    <row r="126" ht="37.5" customHeight="1"/>
    <row r="127" ht="37.5" customHeight="1"/>
    <row r="128" ht="37.5" customHeight="1"/>
    <row r="129" ht="37.5" customHeight="1"/>
    <row r="130" ht="37.5" customHeight="1"/>
    <row r="131" ht="37.5" customHeight="1"/>
    <row r="132" ht="37.5" customHeight="1"/>
    <row r="133" ht="37.5" customHeight="1"/>
    <row r="134" ht="37.5" customHeight="1"/>
    <row r="135" ht="37.5" customHeight="1"/>
    <row r="136" ht="37.5" customHeight="1"/>
    <row r="137" ht="37.5" customHeight="1"/>
    <row r="138" ht="37.5" customHeight="1"/>
    <row r="139" ht="37.5" customHeight="1"/>
    <row r="140" ht="37.5" customHeight="1"/>
    <row r="141" ht="37.5" customHeight="1"/>
    <row r="142" ht="37.5" customHeight="1"/>
  </sheetData>
  <sheetProtection sheet="1" objects="1" scenarios="1" selectLockedCells="1"/>
  <mergeCells count="2">
    <mergeCell ref="D107:H107"/>
    <mergeCell ref="G5:H5"/>
  </mergeCells>
  <phoneticPr fontId="1"/>
  <pageMargins left="0.70866141732283472" right="0.39370078740157483" top="0.59055118110236227" bottom="0.39370078740157483" header="0.31496062992125984" footer="0.31496062992125984"/>
  <pageSetup paperSize="9" fitToHeight="0" orientation="portrait" r:id="rId1"/>
  <headerFooter>
    <oddHeader>&amp;R&amp;P枚目</oddHeader>
  </headerFooter>
  <rowBreaks count="4" manualBreakCount="4">
    <brk id="25" min="2" max="7" man="1"/>
    <brk id="45" min="2" max="7" man="1"/>
    <brk id="65" min="2" max="7" man="1"/>
    <brk id="8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1:AE40"/>
  <sheetViews>
    <sheetView view="pageBreakPreview" zoomScaleNormal="60" zoomScaleSheetLayoutView="100" workbookViewId="0">
      <selection activeCell="N1" sqref="N1:R1"/>
    </sheetView>
  </sheetViews>
  <sheetFormatPr defaultRowHeight="13.5"/>
  <cols>
    <col min="1" max="1" width="1.875" customWidth="1"/>
    <col min="2" max="15" width="3.25" customWidth="1"/>
    <col min="16" max="16" width="4.5" customWidth="1"/>
    <col min="17" max="30" width="3.25" customWidth="1"/>
    <col min="31" max="31" width="1.125" customWidth="1"/>
  </cols>
  <sheetData>
    <row r="1" spans="1:31" ht="23.25" customHeight="1" thickBot="1">
      <c r="A1" s="454"/>
      <c r="B1" s="454"/>
      <c r="E1" s="417" t="s">
        <v>104</v>
      </c>
      <c r="F1" s="418"/>
      <c r="G1" s="418"/>
      <c r="H1" s="418"/>
      <c r="I1" s="418"/>
      <c r="J1" s="418"/>
      <c r="K1" s="418"/>
      <c r="L1" s="418"/>
      <c r="M1" s="419"/>
      <c r="N1" s="420">
        <v>11</v>
      </c>
      <c r="O1" s="420"/>
      <c r="P1" s="420"/>
      <c r="Q1" s="420"/>
      <c r="R1" s="421"/>
      <c r="S1" s="166" t="s">
        <v>277</v>
      </c>
      <c r="T1" s="63"/>
      <c r="U1" s="63"/>
      <c r="V1" s="63"/>
      <c r="W1" s="63"/>
      <c r="X1" s="63"/>
      <c r="Y1" s="63"/>
    </row>
    <row r="2" spans="1:31" ht="6" customHeight="1">
      <c r="A2" s="60"/>
      <c r="B2" s="61"/>
      <c r="C2" s="60"/>
      <c r="D2" s="62"/>
      <c r="E2" s="62"/>
      <c r="F2" s="62"/>
      <c r="G2" s="60"/>
      <c r="H2" s="60"/>
      <c r="I2" s="60"/>
      <c r="J2" s="60"/>
      <c r="K2" s="63"/>
      <c r="L2" s="63"/>
      <c r="M2" s="63"/>
      <c r="N2" s="63"/>
      <c r="O2" s="63"/>
      <c r="P2" s="63"/>
      <c r="Q2" s="63"/>
      <c r="R2" s="63"/>
      <c r="S2" s="63"/>
      <c r="T2" s="63"/>
      <c r="U2" s="63"/>
      <c r="V2" s="63"/>
      <c r="W2" s="63"/>
      <c r="X2" s="63"/>
      <c r="Y2" s="63"/>
    </row>
    <row r="3" spans="1:31" ht="19.5" customHeight="1">
      <c r="A3" s="26"/>
      <c r="B3" s="49"/>
      <c r="C3" s="25"/>
      <c r="D3" s="56"/>
      <c r="E3" s="56"/>
      <c r="G3" s="168"/>
      <c r="H3" s="168"/>
      <c r="I3" s="167"/>
      <c r="J3" s="68"/>
      <c r="K3" s="50"/>
      <c r="L3" s="50"/>
      <c r="M3" s="50"/>
      <c r="N3" s="50"/>
      <c r="O3" s="50"/>
      <c r="P3" s="50"/>
      <c r="Q3" s="50"/>
      <c r="R3" s="50"/>
      <c r="S3" s="50"/>
      <c r="T3" s="50"/>
      <c r="U3" s="458">
        <f>VLOOKUP(N1,選挙人情報!A:Y,13,FALSE)</f>
        <v>0</v>
      </c>
      <c r="V3" s="458"/>
      <c r="W3" s="458"/>
      <c r="X3" s="458"/>
      <c r="Y3" s="458"/>
      <c r="Z3" s="458"/>
      <c r="AA3" s="458"/>
      <c r="AB3" s="458"/>
      <c r="AC3" s="458"/>
    </row>
    <row r="4" spans="1:31" ht="30" customHeight="1">
      <c r="A4" s="26"/>
      <c r="B4" s="49"/>
      <c r="C4" s="25"/>
      <c r="D4" s="56"/>
      <c r="E4" s="56"/>
      <c r="F4" s="56"/>
      <c r="G4" s="25"/>
      <c r="H4" s="25"/>
      <c r="I4" s="72"/>
      <c r="J4" s="68"/>
      <c r="K4" s="50"/>
      <c r="L4" s="50"/>
      <c r="M4" s="50"/>
      <c r="N4" s="50"/>
      <c r="O4" s="50"/>
      <c r="P4" s="50"/>
      <c r="Q4" s="50"/>
      <c r="R4" s="50"/>
      <c r="S4" s="50"/>
      <c r="T4" s="50"/>
      <c r="U4" s="50"/>
      <c r="V4" s="50"/>
      <c r="W4" s="50"/>
      <c r="X4" s="50"/>
      <c r="Y4" s="50"/>
      <c r="Z4" s="50"/>
      <c r="AA4" s="50"/>
    </row>
    <row r="5" spans="1:31" ht="22.5" customHeight="1">
      <c r="A5" s="26"/>
      <c r="B5" s="246" t="str">
        <f>VLOOKUP(N1,選挙人情報!A:Y,2,FALSE)&amp;"　選挙管理委員会委員長　殿"</f>
        <v>　選挙管理委員会委員長　殿</v>
      </c>
      <c r="C5" s="25"/>
      <c r="D5" s="56"/>
      <c r="E5" s="56"/>
      <c r="F5" s="56"/>
      <c r="G5" s="25"/>
      <c r="H5" s="25"/>
      <c r="I5" s="72"/>
      <c r="J5" s="68"/>
      <c r="K5" s="50"/>
      <c r="L5" s="50"/>
      <c r="M5" s="50"/>
      <c r="N5" s="50"/>
      <c r="O5" s="50"/>
      <c r="P5" s="50"/>
      <c r="Q5" s="50"/>
      <c r="R5" s="50"/>
      <c r="S5" s="50"/>
      <c r="T5" s="50"/>
      <c r="U5" s="50"/>
      <c r="V5" s="50"/>
      <c r="W5" s="50"/>
      <c r="X5" s="50"/>
      <c r="Y5" s="50"/>
      <c r="Z5" s="50"/>
      <c r="AA5" s="50"/>
    </row>
    <row r="6" spans="1:31" ht="32.25" customHeight="1">
      <c r="A6" s="26"/>
      <c r="B6" s="49"/>
      <c r="C6" s="25"/>
      <c r="D6" s="56"/>
      <c r="E6" s="56"/>
      <c r="F6" s="56"/>
      <c r="G6" s="25"/>
      <c r="H6" s="25"/>
      <c r="I6" s="72"/>
      <c r="J6" s="68"/>
      <c r="K6" s="50"/>
      <c r="L6" s="50"/>
      <c r="M6" s="50"/>
      <c r="N6" s="50"/>
      <c r="O6" s="50"/>
      <c r="P6" s="50"/>
      <c r="Q6" s="50"/>
      <c r="R6" s="50"/>
      <c r="S6" s="50"/>
      <c r="T6" s="50"/>
      <c r="U6" s="50"/>
      <c r="V6" s="50"/>
      <c r="W6" s="50"/>
      <c r="X6" s="50"/>
      <c r="Y6" s="50"/>
      <c r="Z6" s="50"/>
      <c r="AA6" s="50"/>
    </row>
    <row r="7" spans="1:31" ht="28.5" customHeight="1">
      <c r="A7" s="26"/>
      <c r="B7" s="49"/>
      <c r="C7" s="25"/>
      <c r="E7" s="117"/>
      <c r="G7" s="117"/>
      <c r="H7" s="117"/>
      <c r="I7" s="120"/>
      <c r="J7" s="68"/>
      <c r="K7" s="50"/>
      <c r="L7" s="459" t="s">
        <v>197</v>
      </c>
      <c r="M7" s="459"/>
      <c r="N7" s="459"/>
      <c r="O7" s="459"/>
      <c r="P7" s="459"/>
      <c r="Q7" s="50"/>
      <c r="R7" s="382">
        <f>基本項目!D9</f>
        <v>0</v>
      </c>
      <c r="S7" s="382"/>
      <c r="T7" s="382"/>
      <c r="U7" s="382"/>
      <c r="V7" s="382"/>
      <c r="W7" s="382"/>
      <c r="X7" s="382"/>
      <c r="Y7" s="382"/>
      <c r="Z7" s="382"/>
      <c r="AA7" s="382"/>
      <c r="AB7" s="382"/>
      <c r="AC7" s="382"/>
    </row>
    <row r="8" spans="1:31" ht="28.5" customHeight="1">
      <c r="A8" s="26"/>
      <c r="B8" s="49"/>
      <c r="C8" s="25"/>
      <c r="D8" s="57"/>
      <c r="E8" s="57"/>
      <c r="F8" s="29"/>
      <c r="G8" s="25"/>
      <c r="H8" s="25"/>
      <c r="I8" s="72"/>
      <c r="J8" s="68"/>
      <c r="K8" s="50"/>
      <c r="L8" s="459"/>
      <c r="M8" s="459"/>
      <c r="N8" s="459"/>
      <c r="O8" s="459"/>
      <c r="P8" s="459"/>
      <c r="Q8" s="50"/>
      <c r="R8" s="382"/>
      <c r="S8" s="382"/>
      <c r="T8" s="382"/>
      <c r="U8" s="382"/>
      <c r="V8" s="382"/>
      <c r="W8" s="382"/>
      <c r="X8" s="382"/>
      <c r="Y8" s="382"/>
      <c r="Z8" s="382"/>
      <c r="AA8" s="382"/>
      <c r="AB8" s="382"/>
      <c r="AC8" s="382"/>
    </row>
    <row r="9" spans="1:31" ht="13.5" customHeight="1">
      <c r="A9" s="26"/>
      <c r="B9" s="49"/>
      <c r="C9" s="25"/>
      <c r="D9" s="116"/>
      <c r="E9" s="116"/>
      <c r="F9" s="117"/>
      <c r="G9" s="25"/>
      <c r="H9" s="25"/>
      <c r="I9" s="72"/>
      <c r="J9" s="68"/>
      <c r="K9" s="50"/>
      <c r="L9" s="155"/>
      <c r="M9" s="155"/>
      <c r="N9" s="155"/>
      <c r="O9" s="155"/>
      <c r="P9" s="155"/>
      <c r="Q9" s="50"/>
      <c r="R9" s="115"/>
      <c r="S9" s="115"/>
      <c r="T9" s="115"/>
      <c r="U9" s="115"/>
      <c r="V9" s="115"/>
      <c r="W9" s="115"/>
      <c r="X9" s="115"/>
      <c r="Y9" s="115"/>
      <c r="Z9" s="115"/>
      <c r="AA9" s="115"/>
      <c r="AB9" s="115"/>
      <c r="AC9" s="115"/>
    </row>
    <row r="10" spans="1:31" ht="28.5" customHeight="1">
      <c r="A10" s="26"/>
      <c r="B10" s="25"/>
      <c r="C10" s="25"/>
      <c r="E10" s="117"/>
      <c r="G10" s="117"/>
      <c r="H10" s="117"/>
      <c r="I10" s="137"/>
      <c r="J10" s="68"/>
      <c r="K10" s="50"/>
      <c r="L10" s="459" t="s">
        <v>82</v>
      </c>
      <c r="M10" s="459"/>
      <c r="N10" s="459"/>
      <c r="O10" s="459"/>
      <c r="P10" s="459"/>
      <c r="Q10" s="50"/>
      <c r="R10" s="382">
        <f>基本項目!D10</f>
        <v>0</v>
      </c>
      <c r="S10" s="382"/>
      <c r="T10" s="382"/>
      <c r="U10" s="382"/>
      <c r="V10" s="382"/>
      <c r="W10" s="382"/>
      <c r="X10" s="382"/>
      <c r="Y10" s="382"/>
      <c r="Z10" s="382"/>
      <c r="AA10" s="382"/>
      <c r="AB10" s="382"/>
      <c r="AC10" s="382"/>
    </row>
    <row r="11" spans="1:31" ht="28.5" customHeight="1">
      <c r="A11" s="26"/>
      <c r="B11" s="25"/>
      <c r="C11" s="25"/>
      <c r="D11" s="57"/>
      <c r="E11" s="57"/>
      <c r="F11" s="30"/>
      <c r="G11" s="59"/>
      <c r="H11" s="25"/>
      <c r="I11" s="72"/>
      <c r="J11" s="68"/>
      <c r="K11" s="50"/>
      <c r="L11" s="459"/>
      <c r="M11" s="459"/>
      <c r="N11" s="459"/>
      <c r="O11" s="459"/>
      <c r="P11" s="459"/>
      <c r="Q11" s="50"/>
      <c r="R11" s="382"/>
      <c r="S11" s="382"/>
      <c r="T11" s="382"/>
      <c r="U11" s="382"/>
      <c r="V11" s="382"/>
      <c r="W11" s="382"/>
      <c r="X11" s="382"/>
      <c r="Y11" s="382"/>
      <c r="Z11" s="382"/>
      <c r="AA11" s="382"/>
      <c r="AB11" s="382"/>
      <c r="AC11" s="382"/>
    </row>
    <row r="12" spans="1:31" ht="15" customHeight="1">
      <c r="A12" s="26"/>
      <c r="B12" s="25"/>
      <c r="C12" s="25"/>
      <c r="D12" s="116"/>
      <c r="E12" s="116"/>
      <c r="F12" s="115"/>
      <c r="G12" s="119"/>
      <c r="H12" s="25"/>
      <c r="I12" s="72"/>
      <c r="J12" s="68"/>
      <c r="K12" s="50"/>
      <c r="L12" s="155"/>
      <c r="M12" s="155"/>
      <c r="N12" s="155"/>
      <c r="O12" s="155"/>
      <c r="P12" s="155"/>
      <c r="Q12" s="50"/>
      <c r="R12" s="115"/>
      <c r="S12" s="115"/>
      <c r="T12" s="115"/>
      <c r="U12" s="115"/>
      <c r="V12" s="115"/>
      <c r="W12" s="115"/>
      <c r="X12" s="115"/>
      <c r="Y12" s="115"/>
      <c r="Z12" s="115"/>
      <c r="AA12" s="115"/>
      <c r="AB12" s="115"/>
      <c r="AC12" s="115"/>
    </row>
    <row r="13" spans="1:31" ht="21" customHeight="1">
      <c r="A13" s="26"/>
      <c r="B13" s="25"/>
      <c r="C13" s="25"/>
      <c r="E13" s="169"/>
      <c r="G13" s="117"/>
      <c r="H13" s="117"/>
      <c r="I13" s="120"/>
      <c r="J13" s="68"/>
      <c r="K13" s="50"/>
      <c r="L13" s="367" t="s">
        <v>84</v>
      </c>
      <c r="M13" s="367"/>
      <c r="N13" s="367"/>
      <c r="O13" s="367"/>
      <c r="P13" s="367"/>
      <c r="Q13" s="50"/>
      <c r="R13" s="457">
        <f>基本項目!D11</f>
        <v>0</v>
      </c>
      <c r="S13" s="457"/>
      <c r="T13" s="457"/>
      <c r="U13" s="457"/>
      <c r="V13" s="457"/>
      <c r="W13" s="457"/>
      <c r="X13" s="457"/>
      <c r="Y13" s="457"/>
      <c r="Z13" s="457"/>
      <c r="AA13" s="457"/>
      <c r="AB13" s="457"/>
      <c r="AC13" s="457"/>
    </row>
    <row r="14" spans="1:31" ht="21" customHeight="1">
      <c r="A14" s="26"/>
      <c r="B14" s="25"/>
      <c r="C14" s="25"/>
      <c r="E14" s="117"/>
      <c r="G14" s="117"/>
      <c r="H14" s="117"/>
      <c r="I14" s="120"/>
      <c r="J14" s="68"/>
      <c r="K14" s="50"/>
      <c r="L14" s="367" t="s">
        <v>83</v>
      </c>
      <c r="M14" s="367"/>
      <c r="N14" s="367"/>
      <c r="O14" s="367"/>
      <c r="P14" s="367"/>
      <c r="Q14" s="50"/>
      <c r="R14" s="457">
        <f>基本項目!D12</f>
        <v>0</v>
      </c>
      <c r="S14" s="457"/>
      <c r="T14" s="457"/>
      <c r="U14" s="457"/>
      <c r="V14" s="457"/>
      <c r="W14" s="457"/>
      <c r="X14" s="457"/>
      <c r="Y14" s="457"/>
      <c r="Z14" s="457"/>
      <c r="AA14" s="457"/>
      <c r="AB14" s="457"/>
      <c r="AC14" s="457"/>
    </row>
    <row r="15" spans="1:31" ht="26.25" customHeight="1">
      <c r="A15" s="26"/>
      <c r="B15" s="26"/>
      <c r="C15" s="26"/>
      <c r="D15" s="27"/>
      <c r="E15" s="27"/>
      <c r="F15" s="26"/>
      <c r="G15" s="26"/>
      <c r="H15" s="26"/>
      <c r="I15" s="68"/>
      <c r="J15" s="68"/>
      <c r="K15" s="50"/>
      <c r="L15" s="50"/>
      <c r="M15" s="50"/>
      <c r="N15" s="50"/>
      <c r="O15" s="50"/>
      <c r="P15" s="50"/>
      <c r="Q15" s="50"/>
      <c r="R15" s="50"/>
      <c r="S15" s="50"/>
      <c r="T15" s="50"/>
      <c r="U15" s="50"/>
      <c r="V15" s="50"/>
      <c r="W15" s="50"/>
      <c r="X15" s="50"/>
      <c r="Y15" s="50"/>
      <c r="Z15" s="50"/>
      <c r="AA15" s="50"/>
    </row>
    <row r="16" spans="1:31" ht="72" customHeight="1">
      <c r="A16" s="26"/>
      <c r="B16" s="382" t="str">
        <f>"　"&amp;基本項目!D4&amp;"執行の"&amp;基本項目!D5&amp;"の投票において、次の者は、代理投票を行ったので通知します。"</f>
        <v>　令和６年１０月２７日執行の岡山県知事選挙の投票において、次の者は、代理投票を行ったので通知します。</v>
      </c>
      <c r="C16" s="382"/>
      <c r="D16" s="382"/>
      <c r="E16" s="382"/>
      <c r="F16" s="382"/>
      <c r="G16" s="382"/>
      <c r="H16" s="382"/>
      <c r="I16" s="382"/>
      <c r="J16" s="382"/>
      <c r="K16" s="382"/>
      <c r="L16" s="382"/>
      <c r="M16" s="382"/>
      <c r="N16" s="382"/>
      <c r="O16" s="382"/>
      <c r="P16" s="382"/>
      <c r="Q16" s="382"/>
      <c r="R16" s="382"/>
      <c r="S16" s="382"/>
      <c r="T16" s="382"/>
      <c r="U16" s="382"/>
      <c r="V16" s="382"/>
      <c r="W16" s="382"/>
      <c r="X16" s="382"/>
      <c r="Y16" s="382"/>
      <c r="Z16" s="382"/>
      <c r="AA16" s="382"/>
      <c r="AB16" s="382"/>
      <c r="AC16" s="382"/>
    </row>
    <row r="17" spans="1:30" ht="37.5" customHeight="1" thickBot="1">
      <c r="A17" s="26"/>
      <c r="B17" s="26"/>
      <c r="C17" s="26"/>
      <c r="D17" s="26"/>
      <c r="E17" s="26"/>
      <c r="F17" s="26"/>
      <c r="G17" s="26"/>
      <c r="H17" s="26"/>
      <c r="I17" s="68"/>
      <c r="J17" s="68"/>
      <c r="K17" s="50"/>
      <c r="L17" s="50"/>
      <c r="M17" s="50"/>
      <c r="N17" s="50"/>
      <c r="O17" s="50"/>
      <c r="P17" s="50"/>
      <c r="Q17" s="50"/>
      <c r="R17" s="50"/>
      <c r="S17" s="50"/>
      <c r="T17" s="50"/>
      <c r="U17" s="50"/>
      <c r="V17" s="50"/>
      <c r="W17" s="50"/>
      <c r="X17" s="136"/>
      <c r="Y17" s="136"/>
      <c r="Z17" s="136"/>
      <c r="AA17" s="50"/>
    </row>
    <row r="18" spans="1:30" ht="42" customHeight="1">
      <c r="A18" s="26"/>
      <c r="B18" s="455" t="s">
        <v>66</v>
      </c>
      <c r="C18" s="444"/>
      <c r="D18" s="444"/>
      <c r="E18" s="444"/>
      <c r="F18" s="444"/>
      <c r="G18" s="444"/>
      <c r="H18" s="456"/>
      <c r="I18" s="422" t="s">
        <v>103</v>
      </c>
      <c r="J18" s="422"/>
      <c r="K18" s="422"/>
      <c r="L18" s="422"/>
      <c r="M18" s="422"/>
      <c r="N18" s="422"/>
      <c r="O18" s="422"/>
      <c r="P18" s="443" t="s">
        <v>250</v>
      </c>
      <c r="Q18" s="444"/>
      <c r="R18" s="444"/>
      <c r="S18" s="444"/>
      <c r="T18" s="445"/>
      <c r="U18" s="170"/>
      <c r="V18" s="410" t="s">
        <v>204</v>
      </c>
      <c r="W18" s="411"/>
      <c r="X18" s="411"/>
      <c r="Y18" s="414" t="s">
        <v>205</v>
      </c>
      <c r="Z18" s="411"/>
      <c r="AA18" s="411"/>
      <c r="AB18" s="414" t="s">
        <v>206</v>
      </c>
      <c r="AC18" s="411"/>
      <c r="AD18" s="415"/>
    </row>
    <row r="19" spans="1:30" ht="21.75" customHeight="1">
      <c r="A19" s="26"/>
      <c r="B19" s="425">
        <f>VLOOKUP(N1,選挙人情報!A:Y,4,FALSE)</f>
        <v>0</v>
      </c>
      <c r="C19" s="426"/>
      <c r="D19" s="426"/>
      <c r="E19" s="426"/>
      <c r="F19" s="426"/>
      <c r="G19" s="426"/>
      <c r="H19" s="427"/>
      <c r="I19" s="434">
        <f>VLOOKUP(N1,選挙人情報!A:Y,15,FALSE)</f>
        <v>0</v>
      </c>
      <c r="J19" s="435"/>
      <c r="K19" s="435"/>
      <c r="L19" s="435"/>
      <c r="M19" s="435"/>
      <c r="N19" s="435"/>
      <c r="O19" s="436"/>
      <c r="P19" s="452" t="str">
        <f>IF(VLOOKUP(N1,選挙人情報!A:Y,14,FALSE)="心身の故障","○","")</f>
        <v/>
      </c>
      <c r="Q19" s="446" t="s">
        <v>202</v>
      </c>
      <c r="R19" s="447"/>
      <c r="S19" s="447"/>
      <c r="T19" s="448"/>
      <c r="U19" s="170"/>
      <c r="V19" s="412"/>
      <c r="W19" s="413"/>
      <c r="X19" s="413"/>
      <c r="Y19" s="413"/>
      <c r="Z19" s="413"/>
      <c r="AA19" s="413"/>
      <c r="AB19" s="413"/>
      <c r="AC19" s="413"/>
      <c r="AD19" s="416"/>
    </row>
    <row r="20" spans="1:30" ht="21.75" customHeight="1">
      <c r="A20" s="26"/>
      <c r="B20" s="428"/>
      <c r="C20" s="429"/>
      <c r="D20" s="429"/>
      <c r="E20" s="429"/>
      <c r="F20" s="429"/>
      <c r="G20" s="429"/>
      <c r="H20" s="430"/>
      <c r="I20" s="437"/>
      <c r="J20" s="438"/>
      <c r="K20" s="438"/>
      <c r="L20" s="438"/>
      <c r="M20" s="438"/>
      <c r="N20" s="438"/>
      <c r="O20" s="439"/>
      <c r="P20" s="453"/>
      <c r="Q20" s="449"/>
      <c r="R20" s="450"/>
      <c r="S20" s="450"/>
      <c r="T20" s="451"/>
      <c r="U20" s="171"/>
      <c r="V20" s="400"/>
      <c r="W20" s="401"/>
      <c r="X20" s="401"/>
      <c r="Y20" s="404"/>
      <c r="Z20" s="404"/>
      <c r="AA20" s="404"/>
      <c r="AB20" s="404"/>
      <c r="AC20" s="404"/>
      <c r="AD20" s="406"/>
    </row>
    <row r="21" spans="1:30" ht="44.25" customHeight="1" thickBot="1">
      <c r="A21" s="26"/>
      <c r="B21" s="431"/>
      <c r="C21" s="432"/>
      <c r="D21" s="432"/>
      <c r="E21" s="432"/>
      <c r="F21" s="432"/>
      <c r="G21" s="432"/>
      <c r="H21" s="433"/>
      <c r="I21" s="423">
        <f>VLOOKUP(N1,選挙人情報!A:Y,16,FALSE)</f>
        <v>0</v>
      </c>
      <c r="J21" s="423"/>
      <c r="K21" s="423"/>
      <c r="L21" s="423"/>
      <c r="M21" s="423"/>
      <c r="N21" s="423"/>
      <c r="O21" s="424"/>
      <c r="P21" s="255" t="str">
        <f>IF(VLOOKUP(N1,選挙人情報!A:Y,14,FALSE)="その他","○","")</f>
        <v/>
      </c>
      <c r="Q21" s="440" t="s">
        <v>203</v>
      </c>
      <c r="R21" s="441"/>
      <c r="S21" s="441"/>
      <c r="T21" s="442"/>
      <c r="U21" s="171"/>
      <c r="V21" s="402"/>
      <c r="W21" s="403"/>
      <c r="X21" s="403"/>
      <c r="Y21" s="405"/>
      <c r="Z21" s="405"/>
      <c r="AA21" s="405"/>
      <c r="AB21" s="405"/>
      <c r="AC21" s="405"/>
      <c r="AD21" s="407"/>
    </row>
    <row r="22" spans="1:30" ht="45.75" customHeight="1">
      <c r="A22" s="26"/>
      <c r="B22" s="26"/>
      <c r="C22" s="26"/>
      <c r="D22" s="26"/>
      <c r="E22" s="26"/>
      <c r="F22" s="26"/>
      <c r="G22" s="26"/>
      <c r="H22" s="26"/>
      <c r="I22" s="68"/>
      <c r="J22" s="68"/>
      <c r="K22" s="50"/>
      <c r="L22" s="50"/>
      <c r="M22" s="50"/>
      <c r="N22" s="50"/>
      <c r="O22" s="50"/>
      <c r="P22" s="50"/>
      <c r="Q22" s="50"/>
      <c r="R22" s="50"/>
      <c r="S22" s="50"/>
      <c r="T22" s="50"/>
      <c r="U22" s="50"/>
      <c r="V22" s="50"/>
      <c r="W22" s="50"/>
      <c r="X22" s="50"/>
      <c r="Y22" s="50"/>
      <c r="Z22" s="50"/>
      <c r="AA22" s="50"/>
    </row>
    <row r="23" spans="1:30" ht="19.5" customHeight="1">
      <c r="A23" s="26"/>
      <c r="B23" s="26"/>
      <c r="C23" s="26"/>
      <c r="D23" s="26"/>
      <c r="E23" s="26"/>
      <c r="F23" s="26"/>
      <c r="G23" s="26"/>
      <c r="H23" s="26"/>
      <c r="I23" s="68"/>
      <c r="J23" s="68"/>
      <c r="K23" s="50"/>
      <c r="L23" s="50"/>
      <c r="M23" s="50"/>
      <c r="N23" s="50"/>
      <c r="O23" s="50"/>
      <c r="P23" s="50"/>
      <c r="Q23" s="50"/>
      <c r="R23" s="50"/>
      <c r="S23" s="50"/>
      <c r="T23" s="50"/>
      <c r="U23" s="50"/>
      <c r="V23" s="50"/>
      <c r="W23" s="50"/>
      <c r="X23" s="50"/>
      <c r="Y23" s="50"/>
      <c r="Z23" s="50"/>
      <c r="AA23" s="50"/>
    </row>
    <row r="24" spans="1:30" ht="19.5" customHeight="1">
      <c r="A24" s="26"/>
      <c r="B24" s="26"/>
      <c r="C24" s="26"/>
      <c r="D24" s="26"/>
      <c r="E24" s="26"/>
      <c r="F24" s="26"/>
      <c r="G24" s="26"/>
      <c r="H24" s="26"/>
      <c r="I24" s="68"/>
      <c r="J24" s="68"/>
      <c r="K24" s="50"/>
      <c r="L24" s="50"/>
      <c r="M24" s="50"/>
      <c r="N24" s="50"/>
      <c r="O24" s="50"/>
      <c r="P24" s="50"/>
      <c r="Q24" s="50"/>
      <c r="R24" s="50"/>
      <c r="S24" s="50"/>
      <c r="T24" s="50"/>
      <c r="U24" s="50"/>
      <c r="V24" s="50"/>
      <c r="W24" s="50"/>
      <c r="X24" s="50"/>
      <c r="Y24" s="50"/>
      <c r="Z24" s="50"/>
      <c r="AA24" s="50"/>
    </row>
    <row r="25" spans="1:30" ht="37.5" customHeight="1">
      <c r="A25" s="26"/>
      <c r="B25" s="65" t="s">
        <v>105</v>
      </c>
      <c r="F25" s="408" t="s">
        <v>207</v>
      </c>
      <c r="G25" s="409"/>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row>
    <row r="26" spans="1:30" ht="19.5" customHeight="1">
      <c r="A26" s="60"/>
      <c r="B26" s="60"/>
      <c r="C26" s="60"/>
      <c r="D26" s="60"/>
      <c r="E26" s="60"/>
      <c r="F26" s="60"/>
      <c r="G26" s="60"/>
      <c r="H26" s="60"/>
      <c r="I26" s="60"/>
      <c r="J26" s="60"/>
      <c r="K26" s="63"/>
      <c r="L26" s="63"/>
      <c r="M26" s="63"/>
      <c r="N26" s="63"/>
      <c r="O26" s="63"/>
      <c r="P26" s="63"/>
      <c r="Q26" s="63"/>
      <c r="R26" s="63"/>
      <c r="S26" s="63"/>
      <c r="T26" s="63"/>
      <c r="U26" s="63"/>
      <c r="V26" s="63"/>
      <c r="W26" s="63"/>
      <c r="X26" s="63"/>
      <c r="Y26" s="63"/>
    </row>
    <row r="27" spans="1:30" ht="19.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row>
    <row r="28" spans="1:30" ht="19.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row>
    <row r="29" spans="1:30" ht="19.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row>
    <row r="30" spans="1:30" ht="19.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row>
    <row r="31" spans="1:30" ht="19.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row>
    <row r="32" spans="1:30" ht="19.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row>
    <row r="33" spans="1:25" ht="19.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ht="19.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ht="19.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ht="19.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ht="19.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ht="19.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row>
    <row r="39" spans="1:25" ht="19.5" customHeight="1"/>
    <row r="40" spans="1:25" ht="19.5" customHeight="1"/>
  </sheetData>
  <sheetProtection sheet="1" selectLockedCells="1"/>
  <mergeCells count="29">
    <mergeCell ref="U3:AC3"/>
    <mergeCell ref="L7:P8"/>
    <mergeCell ref="R7:AC8"/>
    <mergeCell ref="L10:P11"/>
    <mergeCell ref="R10:AC11"/>
    <mergeCell ref="E1:M1"/>
    <mergeCell ref="N1:R1"/>
    <mergeCell ref="I18:O18"/>
    <mergeCell ref="I21:O21"/>
    <mergeCell ref="B19:H21"/>
    <mergeCell ref="I19:O20"/>
    <mergeCell ref="Q21:T21"/>
    <mergeCell ref="P18:T18"/>
    <mergeCell ref="Q19:T20"/>
    <mergeCell ref="P19:P20"/>
    <mergeCell ref="A1:B1"/>
    <mergeCell ref="B18:H18"/>
    <mergeCell ref="L14:P14"/>
    <mergeCell ref="R13:AC13"/>
    <mergeCell ref="R14:AC14"/>
    <mergeCell ref="B16:AC16"/>
    <mergeCell ref="V20:X21"/>
    <mergeCell ref="L13:P13"/>
    <mergeCell ref="Y20:AA21"/>
    <mergeCell ref="AB20:AD21"/>
    <mergeCell ref="F25:AD25"/>
    <mergeCell ref="V18:X19"/>
    <mergeCell ref="Y18:AA19"/>
    <mergeCell ref="AB18:AD19"/>
  </mergeCells>
  <phoneticPr fontId="1"/>
  <pageMargins left="0.7" right="0.5" top="0.85" bottom="0.35" header="0.3" footer="0.3"/>
  <pageSetup paperSize="9" scale="92" fitToHeight="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1:Y32"/>
  <sheetViews>
    <sheetView view="pageBreakPreview" zoomScaleNormal="80" zoomScaleSheetLayoutView="100" workbookViewId="0">
      <selection activeCell="D15" sqref="D15:F15"/>
    </sheetView>
  </sheetViews>
  <sheetFormatPr defaultRowHeight="13.5"/>
  <cols>
    <col min="1" max="1" width="1.875" customWidth="1"/>
    <col min="2" max="2" width="5.5" customWidth="1"/>
    <col min="3" max="3" width="18.125" customWidth="1"/>
    <col min="4" max="4" width="13.25" customWidth="1"/>
    <col min="5" max="5" width="9.75" customWidth="1"/>
    <col min="6" max="6" width="9.25" customWidth="1"/>
    <col min="7" max="7" width="7.625" customWidth="1"/>
    <col min="8" max="8" width="18.5" customWidth="1"/>
    <col min="9" max="9" width="1.875" customWidth="1"/>
    <col min="10" max="10" width="2.375" customWidth="1"/>
  </cols>
  <sheetData>
    <row r="1" spans="1:25" ht="40.5" customHeight="1">
      <c r="A1" s="68"/>
      <c r="B1" s="470" t="s">
        <v>120</v>
      </c>
      <c r="C1" s="470"/>
      <c r="D1" s="470"/>
      <c r="E1" s="470"/>
      <c r="F1" s="470"/>
      <c r="G1" s="470"/>
      <c r="H1" s="470"/>
      <c r="J1" s="60"/>
      <c r="N1" s="63"/>
      <c r="O1" s="63"/>
      <c r="P1" s="63"/>
      <c r="Q1" s="63"/>
      <c r="R1" s="63"/>
      <c r="S1" s="63"/>
      <c r="T1" s="63"/>
      <c r="U1" s="63"/>
      <c r="V1" s="63"/>
      <c r="W1" s="63"/>
      <c r="X1" s="63"/>
      <c r="Y1" s="63"/>
    </row>
    <row r="2" spans="1:25" ht="19.5" customHeight="1">
      <c r="A2" s="68"/>
      <c r="B2" s="69"/>
      <c r="C2" s="68"/>
      <c r="D2" s="70"/>
      <c r="E2" s="70"/>
      <c r="F2" s="70"/>
      <c r="G2" s="68"/>
      <c r="H2" s="68"/>
      <c r="I2" s="68"/>
      <c r="J2" s="60"/>
      <c r="K2" s="63"/>
      <c r="L2" s="63"/>
      <c r="M2" s="63"/>
      <c r="N2" s="63"/>
      <c r="O2" s="63"/>
      <c r="P2" s="63"/>
      <c r="Q2" s="63"/>
      <c r="R2" s="63"/>
      <c r="S2" s="63"/>
      <c r="T2" s="63"/>
      <c r="U2" s="63"/>
      <c r="V2" s="63"/>
      <c r="W2" s="63"/>
      <c r="X2" s="63"/>
      <c r="Y2" s="63"/>
    </row>
    <row r="3" spans="1:25" ht="30" customHeight="1">
      <c r="A3" s="26"/>
      <c r="B3" s="49"/>
      <c r="C3" s="25"/>
      <c r="D3" s="56"/>
      <c r="E3" s="56" t="s">
        <v>115</v>
      </c>
      <c r="F3" s="469">
        <f>基本項目!D10</f>
        <v>0</v>
      </c>
      <c r="G3" s="469"/>
      <c r="H3" s="469"/>
      <c r="I3" s="64"/>
      <c r="J3" s="60"/>
      <c r="K3" s="63"/>
      <c r="L3" s="63"/>
      <c r="M3" s="63"/>
      <c r="N3" s="63"/>
      <c r="O3" s="63"/>
      <c r="P3" s="63"/>
      <c r="Q3" s="63"/>
      <c r="R3" s="63"/>
      <c r="S3" s="63"/>
      <c r="T3" s="63"/>
      <c r="U3" s="63"/>
      <c r="V3" s="63"/>
      <c r="W3" s="63"/>
      <c r="X3" s="63"/>
      <c r="Y3" s="63"/>
    </row>
    <row r="4" spans="1:25" ht="24" customHeight="1" thickBot="1">
      <c r="A4" s="26"/>
      <c r="B4" s="49"/>
      <c r="C4" s="25"/>
      <c r="D4" s="56"/>
      <c r="E4" s="56"/>
      <c r="F4" s="56"/>
      <c r="G4" s="25"/>
      <c r="H4" s="25"/>
      <c r="I4" s="25"/>
      <c r="J4" s="60"/>
      <c r="K4" s="63"/>
      <c r="L4" s="63"/>
      <c r="M4" s="63"/>
      <c r="N4" s="63"/>
      <c r="O4" s="63"/>
      <c r="P4" s="63"/>
      <c r="Q4" s="63"/>
      <c r="R4" s="63"/>
      <c r="S4" s="63"/>
      <c r="T4" s="63"/>
      <c r="U4" s="63"/>
      <c r="V4" s="63"/>
      <c r="W4" s="63"/>
      <c r="X4" s="63"/>
      <c r="Y4" s="63"/>
    </row>
    <row r="5" spans="1:25" ht="45" customHeight="1" thickBot="1">
      <c r="A5" s="26"/>
      <c r="B5" s="472" t="s">
        <v>125</v>
      </c>
      <c r="C5" s="43" t="s">
        <v>116</v>
      </c>
      <c r="D5" s="474">
        <f>VLOOKUP(L5,選挙人情報!A:K,4,FALSE)</f>
        <v>0</v>
      </c>
      <c r="E5" s="474"/>
      <c r="F5" s="474"/>
      <c r="G5" s="71" t="s">
        <v>118</v>
      </c>
      <c r="H5" s="256">
        <f>VLOOKUP(L5,選挙人情報!A:K,6,FALSE)</f>
        <v>0</v>
      </c>
      <c r="I5" s="25"/>
      <c r="J5" s="60"/>
      <c r="K5" s="174" t="s">
        <v>104</v>
      </c>
      <c r="L5" s="175">
        <v>2</v>
      </c>
      <c r="M5" s="166" t="s">
        <v>114</v>
      </c>
      <c r="N5" s="63"/>
      <c r="O5" s="63"/>
      <c r="P5" s="63"/>
      <c r="Q5" s="63"/>
      <c r="R5" s="63"/>
      <c r="S5" s="63"/>
      <c r="T5" s="63"/>
      <c r="U5" s="63"/>
      <c r="V5" s="63"/>
      <c r="W5" s="63"/>
      <c r="X5" s="63"/>
      <c r="Y5" s="63"/>
    </row>
    <row r="6" spans="1:25" ht="45" customHeight="1">
      <c r="A6" s="26"/>
      <c r="B6" s="473"/>
      <c r="C6" s="67" t="s">
        <v>208</v>
      </c>
      <c r="D6" s="475" t="str">
        <f>VLOOKUP(L5,選挙人情報!A:Y,19,FALSE)</f>
        <v/>
      </c>
      <c r="E6" s="475"/>
      <c r="F6" s="475"/>
      <c r="G6" s="475"/>
      <c r="H6" s="476"/>
      <c r="I6" s="25"/>
      <c r="J6" s="60"/>
      <c r="K6" s="63"/>
      <c r="L6" s="63"/>
      <c r="M6" s="63"/>
      <c r="N6" s="63"/>
      <c r="O6" s="63"/>
      <c r="P6" s="63"/>
      <c r="Q6" s="63"/>
      <c r="R6" s="63"/>
      <c r="S6" s="63"/>
      <c r="T6" s="63"/>
      <c r="U6" s="63"/>
      <c r="V6" s="63"/>
      <c r="W6" s="63"/>
      <c r="X6" s="63"/>
      <c r="Y6" s="63"/>
    </row>
    <row r="7" spans="1:25" ht="45" customHeight="1">
      <c r="A7" s="26"/>
      <c r="B7" s="473"/>
      <c r="C7" s="44" t="s">
        <v>69</v>
      </c>
      <c r="D7" s="460">
        <f>VLOOKUP(L5,選挙人情報!A:K,7,FALSE)</f>
        <v>0</v>
      </c>
      <c r="E7" s="460"/>
      <c r="F7" s="460"/>
      <c r="G7" s="460"/>
      <c r="H7" s="461"/>
      <c r="I7" s="46"/>
      <c r="J7" s="60"/>
      <c r="K7" s="63"/>
      <c r="L7" s="63"/>
      <c r="M7" s="63"/>
      <c r="N7" s="63"/>
      <c r="O7" s="63"/>
      <c r="P7" s="63"/>
      <c r="Q7" s="63"/>
      <c r="R7" s="63"/>
      <c r="S7" s="63"/>
      <c r="T7" s="63"/>
      <c r="U7" s="63"/>
      <c r="V7" s="63"/>
      <c r="W7" s="63"/>
      <c r="X7" s="63"/>
      <c r="Y7" s="63"/>
    </row>
    <row r="8" spans="1:25" ht="45" customHeight="1">
      <c r="A8" s="26"/>
      <c r="B8" s="462" t="s">
        <v>117</v>
      </c>
      <c r="C8" s="463"/>
      <c r="D8" s="464"/>
      <c r="E8" s="464"/>
      <c r="F8" s="464"/>
      <c r="G8" s="464"/>
      <c r="H8" s="465"/>
      <c r="I8" s="25"/>
      <c r="J8" s="60"/>
      <c r="K8" s="66" t="s">
        <v>281</v>
      </c>
      <c r="L8" s="63"/>
      <c r="M8" s="63"/>
      <c r="N8" s="63"/>
      <c r="O8" s="63"/>
      <c r="P8" s="63"/>
      <c r="Q8" s="63"/>
      <c r="R8" s="63"/>
      <c r="S8" s="63"/>
      <c r="T8" s="63"/>
      <c r="U8" s="63"/>
      <c r="V8" s="63"/>
      <c r="W8" s="63"/>
      <c r="X8" s="63"/>
      <c r="Y8" s="63"/>
    </row>
    <row r="9" spans="1:25" ht="86.25" customHeight="1" thickBot="1">
      <c r="A9" s="26"/>
      <c r="B9" s="466" t="s">
        <v>278</v>
      </c>
      <c r="C9" s="467"/>
      <c r="D9" s="468"/>
      <c r="E9" s="468"/>
      <c r="F9" s="468"/>
      <c r="G9" s="176" t="s">
        <v>119</v>
      </c>
      <c r="H9" s="230"/>
      <c r="I9" s="58"/>
      <c r="J9" s="60"/>
      <c r="K9" s="471" t="s">
        <v>282</v>
      </c>
      <c r="L9" s="471"/>
      <c r="M9" s="471"/>
      <c r="N9" s="471"/>
      <c r="O9" s="471"/>
      <c r="P9" s="471"/>
      <c r="Q9" s="63"/>
      <c r="R9" s="63"/>
      <c r="S9" s="63"/>
      <c r="T9" s="63"/>
      <c r="U9" s="63"/>
      <c r="V9" s="63"/>
      <c r="W9" s="63"/>
      <c r="X9" s="63"/>
      <c r="Y9" s="63"/>
    </row>
    <row r="10" spans="1:25" ht="39.75" customHeight="1" thickBot="1">
      <c r="A10" s="26"/>
      <c r="B10" s="25"/>
      <c r="C10" s="25"/>
      <c r="D10" s="57"/>
      <c r="E10" s="57"/>
      <c r="F10" s="46"/>
      <c r="G10" s="59"/>
      <c r="H10" s="25"/>
      <c r="I10" s="25"/>
      <c r="J10" s="60"/>
      <c r="K10" s="63"/>
      <c r="L10" s="63"/>
      <c r="M10" s="63"/>
      <c r="N10" s="63"/>
      <c r="O10" s="63"/>
      <c r="P10" s="63"/>
      <c r="Q10" s="63"/>
      <c r="R10" s="63"/>
      <c r="S10" s="63"/>
      <c r="T10" s="63"/>
      <c r="U10" s="63"/>
      <c r="V10" s="63"/>
      <c r="W10" s="63"/>
      <c r="X10" s="63"/>
      <c r="Y10" s="63"/>
    </row>
    <row r="11" spans="1:25" ht="45" customHeight="1" thickBot="1">
      <c r="A11" s="26"/>
      <c r="B11" s="472" t="s">
        <v>125</v>
      </c>
      <c r="C11" s="112" t="s">
        <v>116</v>
      </c>
      <c r="D11" s="474">
        <f>IFERROR(VLOOKUP(L11,選挙人情報!A:K,4,FALSE),"")</f>
        <v>0</v>
      </c>
      <c r="E11" s="474"/>
      <c r="F11" s="474"/>
      <c r="G11" s="71" t="s">
        <v>118</v>
      </c>
      <c r="H11" s="256">
        <f>IFERROR(VLOOKUP(L11,選挙人情報!A:K,6,FALSE),"")</f>
        <v>0</v>
      </c>
      <c r="I11" s="25"/>
      <c r="J11" s="60"/>
      <c r="K11" s="174" t="s">
        <v>104</v>
      </c>
      <c r="L11" s="175">
        <v>4</v>
      </c>
      <c r="M11" s="166" t="s">
        <v>114</v>
      </c>
      <c r="N11" s="63"/>
      <c r="O11" s="63"/>
      <c r="P11" s="63"/>
      <c r="Q11" s="63"/>
      <c r="R11" s="63"/>
      <c r="S11" s="63"/>
      <c r="T11" s="63"/>
      <c r="U11" s="63"/>
      <c r="V11" s="63"/>
      <c r="W11" s="63"/>
      <c r="X11" s="63"/>
      <c r="Y11" s="63"/>
    </row>
    <row r="12" spans="1:25" ht="45" customHeight="1">
      <c r="A12" s="26"/>
      <c r="B12" s="473"/>
      <c r="C12" s="67" t="s">
        <v>208</v>
      </c>
      <c r="D12" s="475" t="str">
        <f>IFERROR(VLOOKUP(L11,選挙人情報!A:Y,19,FALSE),"")</f>
        <v/>
      </c>
      <c r="E12" s="475"/>
      <c r="F12" s="475"/>
      <c r="G12" s="475"/>
      <c r="H12" s="476"/>
      <c r="I12" s="25"/>
      <c r="J12" s="60"/>
      <c r="K12" s="63"/>
      <c r="L12" s="63"/>
      <c r="M12" s="63"/>
      <c r="N12" s="63"/>
      <c r="O12" s="63"/>
      <c r="P12" s="63"/>
      <c r="Q12" s="63"/>
      <c r="R12" s="63"/>
      <c r="S12" s="63"/>
      <c r="T12" s="63"/>
      <c r="U12" s="63"/>
      <c r="V12" s="63"/>
      <c r="W12" s="63"/>
      <c r="X12" s="63"/>
      <c r="Y12" s="63"/>
    </row>
    <row r="13" spans="1:25" ht="45" customHeight="1">
      <c r="A13" s="26"/>
      <c r="B13" s="473"/>
      <c r="C13" s="113" t="s">
        <v>69</v>
      </c>
      <c r="D13" s="460">
        <f>IFERROR(VLOOKUP(L11,選挙人情報!A:K,7,FALSE),"")</f>
        <v>0</v>
      </c>
      <c r="E13" s="460"/>
      <c r="F13" s="460"/>
      <c r="G13" s="460"/>
      <c r="H13" s="461"/>
      <c r="I13" s="115"/>
      <c r="J13" s="60"/>
      <c r="K13" s="63"/>
      <c r="L13" s="63"/>
      <c r="M13" s="63"/>
      <c r="N13" s="63"/>
      <c r="O13" s="63"/>
      <c r="P13" s="63"/>
      <c r="Q13" s="63"/>
      <c r="R13" s="63"/>
      <c r="S13" s="63"/>
      <c r="T13" s="63"/>
      <c r="U13" s="63"/>
      <c r="V13" s="63"/>
      <c r="W13" s="63"/>
      <c r="X13" s="63"/>
      <c r="Y13" s="63"/>
    </row>
    <row r="14" spans="1:25" ht="45" customHeight="1">
      <c r="A14" s="26"/>
      <c r="B14" s="462" t="s">
        <v>117</v>
      </c>
      <c r="C14" s="463"/>
      <c r="D14" s="464"/>
      <c r="E14" s="464"/>
      <c r="F14" s="464"/>
      <c r="G14" s="464"/>
      <c r="H14" s="465"/>
      <c r="I14" s="25"/>
      <c r="J14" s="60"/>
      <c r="K14" s="66" t="s">
        <v>281</v>
      </c>
      <c r="L14" s="63"/>
      <c r="M14" s="63"/>
      <c r="N14" s="63"/>
      <c r="O14" s="63"/>
      <c r="P14" s="63"/>
      <c r="Q14" s="63"/>
      <c r="R14" s="63"/>
      <c r="S14" s="63"/>
      <c r="T14" s="63"/>
      <c r="U14" s="63"/>
      <c r="V14" s="63"/>
      <c r="W14" s="63"/>
      <c r="X14" s="63"/>
      <c r="Y14" s="63"/>
    </row>
    <row r="15" spans="1:25" ht="86.25" customHeight="1" thickBot="1">
      <c r="A15" s="26"/>
      <c r="B15" s="466" t="s">
        <v>278</v>
      </c>
      <c r="C15" s="467"/>
      <c r="D15" s="468"/>
      <c r="E15" s="468"/>
      <c r="F15" s="468"/>
      <c r="G15" s="176" t="s">
        <v>119</v>
      </c>
      <c r="H15" s="230"/>
      <c r="I15" s="117"/>
      <c r="J15" s="60"/>
      <c r="K15" s="471" t="s">
        <v>282</v>
      </c>
      <c r="L15" s="471"/>
      <c r="M15" s="471"/>
      <c r="N15" s="471"/>
      <c r="O15" s="471"/>
      <c r="P15" s="471"/>
      <c r="Q15" s="63"/>
      <c r="R15" s="63"/>
      <c r="S15" s="63"/>
      <c r="T15" s="63"/>
      <c r="U15" s="63"/>
      <c r="V15" s="63"/>
      <c r="W15" s="63"/>
      <c r="X15" s="63"/>
      <c r="Y15" s="63"/>
    </row>
    <row r="16" spans="1:25" ht="18.75" customHeight="1">
      <c r="A16" s="26"/>
      <c r="B16" s="25"/>
      <c r="C16" s="25"/>
      <c r="D16" s="116"/>
      <c r="E16" s="116"/>
      <c r="F16" s="115"/>
      <c r="G16" s="119"/>
      <c r="H16" s="25"/>
      <c r="I16" s="25"/>
      <c r="J16" s="60"/>
      <c r="K16" s="63"/>
      <c r="L16" s="63"/>
      <c r="M16" s="63"/>
      <c r="N16" s="63"/>
      <c r="O16" s="63"/>
      <c r="P16" s="63"/>
      <c r="Q16" s="63"/>
      <c r="R16" s="63"/>
      <c r="S16" s="63"/>
      <c r="T16" s="63"/>
      <c r="U16" s="63"/>
      <c r="V16" s="63"/>
      <c r="W16" s="63"/>
      <c r="X16" s="63"/>
      <c r="Y16" s="63"/>
    </row>
    <row r="17" spans="1:25" ht="37.5" customHeight="1">
      <c r="A17" s="26"/>
      <c r="B17" s="65" t="s">
        <v>209</v>
      </c>
      <c r="C17" s="408" t="s">
        <v>210</v>
      </c>
      <c r="D17" s="408"/>
      <c r="E17" s="408"/>
      <c r="F17" s="408"/>
      <c r="G17" s="408"/>
      <c r="H17" s="408"/>
      <c r="I17" s="26"/>
      <c r="J17" s="60"/>
      <c r="K17" s="63"/>
      <c r="L17" s="63"/>
      <c r="M17" s="63"/>
      <c r="N17" s="63"/>
      <c r="O17" s="63"/>
      <c r="P17" s="63"/>
      <c r="Q17" s="63"/>
      <c r="R17" s="63"/>
      <c r="S17" s="63"/>
      <c r="T17" s="63"/>
      <c r="U17" s="63"/>
      <c r="V17" s="63"/>
      <c r="W17" s="63"/>
      <c r="X17" s="63"/>
      <c r="Y17" s="63"/>
    </row>
    <row r="18" spans="1:25" ht="19.5" customHeight="1">
      <c r="A18" s="60"/>
      <c r="B18" s="60"/>
      <c r="C18" s="60"/>
      <c r="D18" s="60"/>
      <c r="E18" s="60"/>
      <c r="F18" s="60"/>
      <c r="G18" s="60"/>
      <c r="H18" s="60"/>
      <c r="I18" s="60"/>
      <c r="J18" s="60"/>
      <c r="K18" s="63"/>
      <c r="L18" s="63"/>
      <c r="M18" s="63"/>
      <c r="N18" s="63"/>
      <c r="O18" s="63"/>
      <c r="P18" s="63"/>
      <c r="Q18" s="63"/>
      <c r="R18" s="63"/>
      <c r="S18" s="63"/>
      <c r="T18" s="63"/>
      <c r="U18" s="63"/>
      <c r="V18" s="63"/>
      <c r="W18" s="63"/>
      <c r="X18" s="63"/>
      <c r="Y18" s="63"/>
    </row>
    <row r="19" spans="1:25" ht="19.5" customHeight="1">
      <c r="A19" s="63"/>
      <c r="B19" s="63"/>
      <c r="C19" s="63"/>
      <c r="D19" s="63"/>
      <c r="E19" s="63"/>
      <c r="F19" s="63"/>
      <c r="G19" s="63"/>
      <c r="H19" s="63"/>
      <c r="I19" s="63"/>
      <c r="J19" s="63"/>
      <c r="K19" s="63"/>
      <c r="L19" s="63"/>
      <c r="M19" s="63"/>
      <c r="N19" s="63"/>
      <c r="O19" s="63"/>
      <c r="P19" s="63"/>
      <c r="Q19" s="63"/>
      <c r="R19" s="63"/>
      <c r="S19" s="63"/>
      <c r="T19" s="63"/>
      <c r="U19" s="63"/>
      <c r="V19" s="63"/>
      <c r="W19" s="63"/>
      <c r="X19" s="63"/>
      <c r="Y19" s="63"/>
    </row>
    <row r="20" spans="1:25" ht="19.5" customHeight="1">
      <c r="A20" s="63"/>
      <c r="B20" s="63"/>
      <c r="C20" s="63"/>
      <c r="D20" s="63"/>
      <c r="E20" s="63"/>
      <c r="F20" s="63"/>
      <c r="G20" s="63"/>
      <c r="H20" s="63"/>
      <c r="I20" s="63"/>
      <c r="J20" s="63"/>
      <c r="K20" s="63"/>
      <c r="L20" s="63"/>
      <c r="M20" s="63"/>
      <c r="N20" s="63"/>
      <c r="O20" s="63"/>
      <c r="P20" s="63"/>
      <c r="Q20" s="63"/>
      <c r="R20" s="63"/>
      <c r="S20" s="63"/>
      <c r="T20" s="63"/>
      <c r="U20" s="63"/>
      <c r="V20" s="63"/>
      <c r="W20" s="63"/>
      <c r="X20" s="63"/>
      <c r="Y20" s="63"/>
    </row>
    <row r="21" spans="1:25" ht="19.5" customHeight="1">
      <c r="A21" s="63"/>
      <c r="B21" s="63"/>
      <c r="C21" s="63"/>
      <c r="D21" s="63"/>
      <c r="E21" s="63"/>
      <c r="F21" s="63"/>
      <c r="G21" s="63"/>
      <c r="H21" s="63"/>
      <c r="I21" s="63"/>
      <c r="J21" s="63"/>
      <c r="K21" s="63"/>
      <c r="L21" s="63"/>
      <c r="M21" s="63"/>
      <c r="N21" s="63"/>
      <c r="O21" s="63"/>
      <c r="P21" s="63"/>
      <c r="Q21" s="63"/>
      <c r="R21" s="63"/>
      <c r="S21" s="63"/>
      <c r="T21" s="63"/>
      <c r="U21" s="63"/>
      <c r="V21" s="63"/>
      <c r="W21" s="63"/>
      <c r="X21" s="63"/>
      <c r="Y21" s="63"/>
    </row>
    <row r="22" spans="1:25" ht="19.5" customHeight="1">
      <c r="A22" s="63"/>
      <c r="B22" s="63"/>
      <c r="C22" s="63"/>
      <c r="D22" s="63"/>
      <c r="E22" s="63"/>
      <c r="F22" s="63"/>
      <c r="G22" s="63"/>
      <c r="H22" s="63"/>
      <c r="I22" s="63"/>
      <c r="J22" s="63"/>
      <c r="K22" s="63"/>
      <c r="L22" s="63"/>
      <c r="M22" s="63"/>
      <c r="N22" s="63"/>
      <c r="O22" s="63"/>
      <c r="P22" s="63"/>
      <c r="Q22" s="63"/>
      <c r="R22" s="63"/>
      <c r="S22" s="63"/>
      <c r="T22" s="63"/>
      <c r="U22" s="63"/>
      <c r="V22" s="63"/>
      <c r="W22" s="63"/>
      <c r="X22" s="63"/>
      <c r="Y22" s="63"/>
    </row>
    <row r="23" spans="1:25" ht="19.5" customHeight="1">
      <c r="A23" s="63"/>
      <c r="B23" s="63"/>
      <c r="C23" s="63"/>
      <c r="D23" s="63"/>
      <c r="E23" s="63"/>
      <c r="F23" s="63"/>
      <c r="G23" s="63"/>
      <c r="H23" s="63"/>
      <c r="I23" s="63"/>
      <c r="J23" s="63"/>
      <c r="K23" s="63"/>
      <c r="L23" s="63"/>
      <c r="M23" s="63"/>
      <c r="N23" s="63"/>
      <c r="O23" s="63"/>
      <c r="P23" s="63"/>
      <c r="Q23" s="63"/>
      <c r="R23" s="63"/>
      <c r="S23" s="63"/>
      <c r="T23" s="63"/>
      <c r="U23" s="63"/>
      <c r="V23" s="63"/>
      <c r="W23" s="63"/>
      <c r="X23" s="63"/>
      <c r="Y23" s="63"/>
    </row>
    <row r="24" spans="1:25" ht="19.5" customHeight="1">
      <c r="A24" s="63"/>
      <c r="B24" s="63"/>
      <c r="C24" s="63"/>
      <c r="D24" s="63"/>
      <c r="E24" s="63"/>
      <c r="F24" s="63"/>
      <c r="G24" s="63"/>
      <c r="H24" s="63"/>
      <c r="I24" s="63"/>
      <c r="J24" s="63"/>
      <c r="K24" s="63"/>
      <c r="L24" s="63"/>
      <c r="M24" s="63"/>
      <c r="N24" s="63"/>
      <c r="O24" s="63"/>
      <c r="P24" s="63"/>
      <c r="Q24" s="63"/>
      <c r="R24" s="63"/>
      <c r="S24" s="63"/>
      <c r="T24" s="63"/>
      <c r="U24" s="63"/>
      <c r="V24" s="63"/>
      <c r="W24" s="63"/>
      <c r="X24" s="63"/>
      <c r="Y24" s="63"/>
    </row>
    <row r="25" spans="1:25" ht="19.5" customHeight="1">
      <c r="A25" s="63"/>
      <c r="B25" s="63"/>
      <c r="C25" s="63"/>
      <c r="D25" s="63"/>
      <c r="E25" s="63"/>
      <c r="F25" s="63"/>
      <c r="G25" s="63"/>
      <c r="H25" s="63"/>
      <c r="I25" s="63"/>
      <c r="J25" s="63"/>
      <c r="K25" s="63"/>
      <c r="L25" s="63"/>
      <c r="M25" s="63"/>
      <c r="N25" s="63"/>
      <c r="O25" s="63"/>
      <c r="P25" s="63"/>
      <c r="Q25" s="63"/>
      <c r="R25" s="63"/>
      <c r="S25" s="63"/>
      <c r="T25" s="63"/>
      <c r="U25" s="63"/>
      <c r="V25" s="63"/>
      <c r="W25" s="63"/>
      <c r="X25" s="63"/>
      <c r="Y25" s="63"/>
    </row>
    <row r="26" spans="1:25" ht="19.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row>
    <row r="27" spans="1:25" ht="19.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row>
    <row r="28" spans="1:25" ht="19.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row>
    <row r="29" spans="1:25" ht="19.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row>
    <row r="30" spans="1:25" ht="19.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row>
    <row r="31" spans="1:25" ht="19.5" customHeight="1"/>
    <row r="32" spans="1:25" ht="19.5" customHeight="1"/>
  </sheetData>
  <sheetProtection sheet="1" selectLockedCells="1"/>
  <mergeCells count="21">
    <mergeCell ref="C17:H17"/>
    <mergeCell ref="F3:H3"/>
    <mergeCell ref="B1:H1"/>
    <mergeCell ref="K9:P9"/>
    <mergeCell ref="B5:B7"/>
    <mergeCell ref="D5:F5"/>
    <mergeCell ref="D6:H6"/>
    <mergeCell ref="D7:H7"/>
    <mergeCell ref="D8:H8"/>
    <mergeCell ref="D9:F9"/>
    <mergeCell ref="B8:C8"/>
    <mergeCell ref="B9:C9"/>
    <mergeCell ref="B11:B13"/>
    <mergeCell ref="D11:F11"/>
    <mergeCell ref="D12:H12"/>
    <mergeCell ref="K15:P15"/>
    <mergeCell ref="D13:H13"/>
    <mergeCell ref="B14:C14"/>
    <mergeCell ref="D14:H14"/>
    <mergeCell ref="B15:C15"/>
    <mergeCell ref="D15:F15"/>
  </mergeCells>
  <phoneticPr fontId="1"/>
  <pageMargins left="0.70866141732283472" right="0.59055118110236227" top="0.74803149606299213" bottom="0.74803149606299213" header="0.31496062992125984" footer="0.31496062992125984"/>
  <pageSetup paperSize="9" fitToHeight="0"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コード表!$R$3:$R$4</xm:f>
          </x14:formula1>
          <xm:sqref>D8:H8</xm:sqref>
        </x14:dataValidation>
        <x14:dataValidation type="list" allowBlank="1" showInputMessage="1" showErrorMessage="1">
          <x14:formula1>
            <xm:f>コード表!$R$3:$R$4</xm:f>
          </x14:formula1>
          <xm:sqref>D14:H14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J81"/>
  <sheetViews>
    <sheetView view="pageBreakPreview" zoomScaleNormal="80" zoomScaleSheetLayoutView="100" workbookViewId="0">
      <selection activeCell="J33" sqref="J33:O33"/>
    </sheetView>
  </sheetViews>
  <sheetFormatPr defaultRowHeight="14.25"/>
  <cols>
    <col min="1" max="1" width="1.75" style="25" customWidth="1"/>
    <col min="2" max="29" width="3.625" style="25" customWidth="1"/>
    <col min="30" max="30" width="1.875" style="25" customWidth="1"/>
    <col min="31" max="32" width="9" style="25"/>
    <col min="33" max="34" width="0" style="25" hidden="1" customWidth="1"/>
    <col min="35" max="35" width="9" style="25"/>
    <col min="36" max="36" width="10" style="25" customWidth="1"/>
    <col min="37" max="16384" width="9" style="25"/>
  </cols>
  <sheetData>
    <row r="1" spans="1:31" ht="18" customHeight="1">
      <c r="A1" s="454"/>
      <c r="B1" s="454"/>
      <c r="F1" s="480" t="s">
        <v>130</v>
      </c>
      <c r="G1" s="480"/>
      <c r="H1" s="480"/>
      <c r="I1" s="480"/>
      <c r="J1" s="480"/>
      <c r="K1" s="480"/>
      <c r="L1" s="480"/>
      <c r="M1" s="477" t="s">
        <v>288</v>
      </c>
      <c r="N1" s="478"/>
      <c r="O1" s="478"/>
      <c r="P1" s="478"/>
      <c r="Q1" s="478"/>
      <c r="S1" s="134" t="s">
        <v>274</v>
      </c>
      <c r="T1" s="41"/>
      <c r="U1" s="41"/>
      <c r="V1" s="41"/>
      <c r="W1" s="41"/>
      <c r="X1" s="32"/>
      <c r="Y1" s="32"/>
      <c r="Z1" s="32"/>
      <c r="AA1" s="32"/>
      <c r="AB1" s="32"/>
      <c r="AC1" s="32"/>
      <c r="AD1" s="32"/>
      <c r="AE1" s="32"/>
    </row>
    <row r="2" spans="1:31" ht="18" customHeight="1">
      <c r="A2" s="454"/>
      <c r="B2" s="454"/>
      <c r="F2" s="480" t="s">
        <v>131</v>
      </c>
      <c r="G2" s="480"/>
      <c r="H2" s="480"/>
      <c r="I2" s="480"/>
      <c r="J2" s="480"/>
      <c r="K2" s="480"/>
      <c r="L2" s="480"/>
      <c r="M2" s="479">
        <v>45591</v>
      </c>
      <c r="N2" s="479"/>
      <c r="O2" s="479"/>
      <c r="P2" s="479"/>
      <c r="Q2" s="479"/>
      <c r="S2" s="185" t="s">
        <v>289</v>
      </c>
      <c r="T2" s="122"/>
      <c r="U2" s="122"/>
      <c r="V2" s="122"/>
      <c r="W2" s="122"/>
      <c r="X2" s="122"/>
      <c r="Y2" s="122"/>
      <c r="Z2" s="122"/>
      <c r="AA2" s="122"/>
      <c r="AB2" s="122"/>
      <c r="AC2" s="122"/>
      <c r="AD2" s="122"/>
      <c r="AE2" s="122"/>
    </row>
    <row r="3" spans="1:31" ht="6" customHeight="1">
      <c r="A3" s="73"/>
      <c r="B3" s="73"/>
      <c r="C3" s="73"/>
      <c r="D3" s="73"/>
      <c r="E3" s="73"/>
      <c r="F3" s="73"/>
      <c r="G3" s="73"/>
      <c r="H3" s="73"/>
      <c r="I3" s="121"/>
      <c r="J3" s="121"/>
      <c r="K3" s="121"/>
      <c r="L3" s="121"/>
      <c r="M3" s="121"/>
      <c r="N3" s="121"/>
      <c r="O3" s="121"/>
      <c r="P3" s="121"/>
      <c r="Q3" s="121"/>
      <c r="R3" s="121"/>
      <c r="S3" s="121"/>
      <c r="T3" s="121"/>
      <c r="U3" s="121"/>
      <c r="V3" s="121"/>
      <c r="W3" s="121"/>
      <c r="X3" s="121"/>
      <c r="Y3" s="121"/>
      <c r="Z3" s="121"/>
      <c r="AA3" s="121"/>
      <c r="AB3" s="121"/>
      <c r="AC3" s="121"/>
    </row>
    <row r="4" spans="1:31">
      <c r="N4" s="72"/>
      <c r="O4" s="72"/>
      <c r="P4" s="72"/>
      <c r="Q4" s="72"/>
      <c r="R4" s="72"/>
      <c r="S4" s="72"/>
      <c r="T4" s="72"/>
      <c r="U4" s="72"/>
      <c r="V4" s="72"/>
      <c r="W4" s="72"/>
      <c r="X4" s="72"/>
      <c r="Y4" s="72"/>
      <c r="Z4" s="72"/>
      <c r="AA4" s="72"/>
      <c r="AB4" s="72"/>
      <c r="AC4" s="72"/>
    </row>
    <row r="5" spans="1:31" ht="20.25" customHeight="1">
      <c r="K5" s="168"/>
      <c r="L5" s="168"/>
      <c r="M5" s="168"/>
      <c r="N5" s="72"/>
      <c r="O5" s="72"/>
      <c r="P5" s="72"/>
      <c r="Q5" s="72"/>
      <c r="R5" s="72"/>
      <c r="S5" s="72"/>
      <c r="T5" s="72"/>
      <c r="U5" s="458">
        <f>M2</f>
        <v>45591</v>
      </c>
      <c r="V5" s="458"/>
      <c r="W5" s="458"/>
      <c r="X5" s="458"/>
      <c r="Y5" s="458"/>
      <c r="Z5" s="458"/>
      <c r="AA5" s="458"/>
      <c r="AB5" s="458"/>
      <c r="AC5" s="72"/>
    </row>
    <row r="6" spans="1:31" ht="18.75" customHeight="1">
      <c r="N6" s="72"/>
      <c r="O6" s="72"/>
      <c r="P6" s="72"/>
      <c r="Q6" s="72"/>
      <c r="R6" s="72"/>
      <c r="S6" s="72"/>
      <c r="T6" s="72"/>
      <c r="U6" s="72"/>
      <c r="V6" s="72"/>
      <c r="W6" s="72"/>
      <c r="X6" s="72"/>
      <c r="Y6" s="72"/>
      <c r="Z6" s="72"/>
      <c r="AA6" s="72"/>
      <c r="AB6" s="72"/>
      <c r="AC6" s="72"/>
    </row>
    <row r="7" spans="1:31" ht="21" customHeight="1">
      <c r="B7" s="117" t="str">
        <f>M1&amp;"　選挙管理委員会委員長　様"</f>
        <v>倉敷市　選挙管理委員会委員長　様</v>
      </c>
      <c r="C7" s="96"/>
      <c r="D7" s="96"/>
      <c r="N7" s="72"/>
      <c r="O7" s="72"/>
      <c r="P7" s="72"/>
      <c r="Q7" s="72"/>
      <c r="R7" s="72"/>
      <c r="S7" s="72"/>
      <c r="T7" s="72"/>
      <c r="U7" s="72"/>
      <c r="V7" s="72"/>
      <c r="W7" s="72"/>
      <c r="X7" s="72"/>
      <c r="Y7" s="72"/>
      <c r="Z7" s="72"/>
      <c r="AA7" s="72"/>
      <c r="AB7" s="72"/>
      <c r="AC7" s="72"/>
    </row>
    <row r="8" spans="1:31" ht="15" customHeight="1">
      <c r="N8" s="72"/>
      <c r="O8" s="72"/>
      <c r="P8" s="72"/>
      <c r="Q8" s="72"/>
      <c r="R8" s="72"/>
      <c r="S8" s="72"/>
      <c r="T8" s="72"/>
      <c r="U8" s="72"/>
      <c r="V8" s="72"/>
      <c r="W8" s="72"/>
      <c r="X8" s="72"/>
      <c r="Y8" s="72"/>
      <c r="Z8" s="72"/>
      <c r="AA8" s="72"/>
      <c r="AB8" s="72"/>
      <c r="AC8" s="72"/>
    </row>
    <row r="9" spans="1:31" ht="16.5" customHeight="1">
      <c r="J9" s="169"/>
      <c r="L9" s="514" t="s">
        <v>126</v>
      </c>
      <c r="M9" s="514"/>
      <c r="N9" s="514"/>
      <c r="O9" s="514"/>
      <c r="P9" s="514"/>
      <c r="Q9" s="514"/>
      <c r="R9" s="72"/>
      <c r="S9" s="382">
        <f>基本項目!D10</f>
        <v>0</v>
      </c>
      <c r="T9" s="382"/>
      <c r="U9" s="382"/>
      <c r="V9" s="382"/>
      <c r="W9" s="382"/>
      <c r="X9" s="382"/>
      <c r="Y9" s="382"/>
      <c r="Z9" s="382"/>
      <c r="AA9" s="382"/>
      <c r="AB9" s="382"/>
      <c r="AC9" s="72"/>
    </row>
    <row r="10" spans="1:31" ht="16.5" customHeight="1">
      <c r="I10" s="514"/>
      <c r="J10" s="514"/>
      <c r="K10" s="128"/>
      <c r="L10" s="514"/>
      <c r="M10" s="514"/>
      <c r="N10" s="514"/>
      <c r="O10" s="514"/>
      <c r="P10" s="514"/>
      <c r="Q10" s="514"/>
      <c r="R10" s="72"/>
      <c r="S10" s="382"/>
      <c r="T10" s="382"/>
      <c r="U10" s="382"/>
      <c r="V10" s="382"/>
      <c r="W10" s="382"/>
      <c r="X10" s="382"/>
      <c r="Y10" s="382"/>
      <c r="Z10" s="382"/>
      <c r="AA10" s="382"/>
      <c r="AB10" s="382"/>
      <c r="AC10" s="72"/>
    </row>
    <row r="11" spans="1:31" ht="10.5" customHeight="1">
      <c r="I11" s="130"/>
      <c r="J11" s="130"/>
      <c r="K11" s="129"/>
      <c r="L11" s="129"/>
      <c r="M11" s="130"/>
      <c r="N11" s="130"/>
      <c r="O11" s="130"/>
      <c r="P11" s="130"/>
      <c r="Q11" s="130"/>
      <c r="R11" s="72"/>
      <c r="S11" s="239"/>
      <c r="T11" s="239"/>
      <c r="U11" s="239"/>
      <c r="V11" s="239"/>
      <c r="W11" s="239"/>
      <c r="X11" s="239"/>
      <c r="Y11" s="239"/>
      <c r="Z11" s="239"/>
      <c r="AA11" s="239"/>
      <c r="AB11" s="239"/>
      <c r="AC11" s="72"/>
    </row>
    <row r="12" spans="1:31" ht="16.5" customHeight="1">
      <c r="J12" s="169"/>
      <c r="L12" s="518" t="s">
        <v>184</v>
      </c>
      <c r="M12" s="518"/>
      <c r="N12" s="518"/>
      <c r="O12" s="518"/>
      <c r="P12" s="518"/>
      <c r="Q12" s="518"/>
      <c r="R12" s="72"/>
      <c r="S12" s="382">
        <f>基本項目!D11</f>
        <v>0</v>
      </c>
      <c r="T12" s="382"/>
      <c r="U12" s="382"/>
      <c r="V12" s="382"/>
      <c r="W12" s="382"/>
      <c r="X12" s="382"/>
      <c r="Y12" s="382"/>
      <c r="Z12" s="382"/>
      <c r="AA12" s="382"/>
      <c r="AB12" s="382"/>
      <c r="AC12" s="72"/>
    </row>
    <row r="13" spans="1:31" ht="16.5" customHeight="1">
      <c r="J13" s="169"/>
      <c r="L13" s="514" t="s">
        <v>127</v>
      </c>
      <c r="M13" s="514"/>
      <c r="N13" s="514"/>
      <c r="O13" s="514"/>
      <c r="P13" s="514"/>
      <c r="Q13" s="514"/>
      <c r="R13" s="72"/>
      <c r="S13" s="382">
        <f>基本項目!D12</f>
        <v>0</v>
      </c>
      <c r="T13" s="382"/>
      <c r="U13" s="382"/>
      <c r="V13" s="382"/>
      <c r="W13" s="382"/>
      <c r="X13" s="382"/>
      <c r="Y13" s="382"/>
      <c r="Z13" s="382"/>
      <c r="AA13" s="382"/>
      <c r="AB13" s="382"/>
      <c r="AC13" s="72"/>
    </row>
    <row r="14" spans="1:31" ht="8.25" customHeight="1">
      <c r="I14" s="514"/>
      <c r="J14" s="514"/>
      <c r="K14" s="128"/>
      <c r="L14" s="128"/>
      <c r="M14" s="128"/>
      <c r="N14" s="72"/>
      <c r="O14" s="72"/>
      <c r="P14" s="72"/>
      <c r="Q14" s="72"/>
      <c r="R14" s="72"/>
      <c r="S14" s="72"/>
      <c r="T14" s="72"/>
      <c r="U14" s="72"/>
      <c r="V14" s="72"/>
      <c r="W14" s="72"/>
      <c r="X14" s="72"/>
      <c r="Y14" s="72"/>
      <c r="Z14" s="72"/>
      <c r="AA14" s="72"/>
      <c r="AB14" s="72"/>
      <c r="AC14" s="72"/>
    </row>
    <row r="15" spans="1:31" ht="16.5" customHeight="1">
      <c r="J15" s="169"/>
      <c r="L15" s="514" t="s">
        <v>185</v>
      </c>
      <c r="M15" s="514"/>
      <c r="N15" s="514"/>
      <c r="O15" s="514"/>
      <c r="P15" s="514"/>
      <c r="Q15" s="514"/>
      <c r="R15" s="72"/>
      <c r="S15" s="457">
        <f>基本項目!D15</f>
        <v>0</v>
      </c>
      <c r="T15" s="457"/>
      <c r="U15" s="457"/>
      <c r="V15" s="457"/>
      <c r="W15" s="457"/>
      <c r="X15" s="457"/>
      <c r="Y15" s="457"/>
      <c r="Z15" s="457"/>
      <c r="AA15" s="457"/>
      <c r="AB15" s="457"/>
      <c r="AC15" s="72"/>
    </row>
    <row r="16" spans="1:31" ht="16.5" customHeight="1">
      <c r="J16" s="169"/>
      <c r="L16" s="514" t="s">
        <v>160</v>
      </c>
      <c r="M16" s="514"/>
      <c r="N16" s="514"/>
      <c r="O16" s="514"/>
      <c r="P16" s="514"/>
      <c r="Q16" s="514"/>
      <c r="R16" s="72"/>
      <c r="S16" s="457">
        <f>基本項目!D16</f>
        <v>0</v>
      </c>
      <c r="T16" s="457"/>
      <c r="U16" s="457"/>
      <c r="V16" s="457"/>
      <c r="W16" s="457"/>
      <c r="X16" s="457"/>
      <c r="Y16" s="457"/>
      <c r="Z16" s="457"/>
      <c r="AA16" s="457"/>
      <c r="AB16" s="457"/>
      <c r="AC16" s="72"/>
    </row>
    <row r="17" spans="2:30" ht="11.25" customHeight="1">
      <c r="I17" s="514"/>
      <c r="J17" s="514"/>
      <c r="K17" s="128"/>
      <c r="L17" s="128"/>
      <c r="M17" s="128"/>
      <c r="N17" s="72"/>
      <c r="O17" s="72"/>
      <c r="P17" s="72"/>
      <c r="Q17" s="72"/>
      <c r="R17" s="72"/>
      <c r="S17" s="72"/>
      <c r="T17" s="72"/>
      <c r="U17" s="72"/>
      <c r="V17" s="72"/>
      <c r="W17" s="72"/>
      <c r="X17" s="72"/>
      <c r="Y17" s="72"/>
      <c r="Z17" s="72"/>
      <c r="AA17" s="72"/>
      <c r="AB17" s="72"/>
      <c r="AC17" s="72"/>
    </row>
    <row r="18" spans="2:30" ht="16.5" customHeight="1">
      <c r="J18" s="169"/>
      <c r="L18" s="514" t="s">
        <v>186</v>
      </c>
      <c r="M18" s="514"/>
      <c r="N18" s="514"/>
      <c r="O18" s="514"/>
      <c r="P18" s="514"/>
      <c r="Q18" s="514"/>
      <c r="R18" s="72"/>
      <c r="S18" s="457">
        <f>基本項目!D13</f>
        <v>0</v>
      </c>
      <c r="T18" s="457"/>
      <c r="U18" s="457"/>
      <c r="V18" s="457"/>
      <c r="W18" s="457"/>
      <c r="X18" s="457"/>
      <c r="Y18" s="457"/>
      <c r="Z18" s="457"/>
      <c r="AA18" s="457"/>
      <c r="AB18" s="457"/>
      <c r="AC18" s="72"/>
    </row>
    <row r="19" spans="2:30" ht="29.25" customHeight="1">
      <c r="N19" s="72"/>
      <c r="O19" s="72"/>
      <c r="P19" s="72"/>
      <c r="Q19" s="72"/>
      <c r="R19" s="72"/>
      <c r="S19" s="72"/>
      <c r="T19" s="72"/>
      <c r="U19" s="72"/>
      <c r="V19" s="72"/>
      <c r="W19" s="72" t="s">
        <v>171</v>
      </c>
      <c r="X19" s="72"/>
      <c r="Y19" s="72"/>
      <c r="Z19" s="72"/>
      <c r="AA19" s="72"/>
      <c r="AB19" s="72"/>
      <c r="AC19" s="72"/>
    </row>
    <row r="20" spans="2:30" ht="24">
      <c r="B20" s="516" t="s">
        <v>128</v>
      </c>
      <c r="C20" s="516"/>
      <c r="D20" s="516"/>
      <c r="E20" s="516"/>
      <c r="F20" s="516"/>
      <c r="G20" s="516"/>
      <c r="H20" s="516"/>
      <c r="I20" s="516"/>
      <c r="J20" s="516"/>
      <c r="K20" s="516"/>
      <c r="L20" s="516"/>
      <c r="M20" s="516"/>
      <c r="N20" s="516"/>
      <c r="O20" s="516"/>
      <c r="P20" s="516"/>
      <c r="Q20" s="516"/>
      <c r="R20" s="516"/>
      <c r="S20" s="516"/>
      <c r="T20" s="516"/>
      <c r="U20" s="516"/>
      <c r="V20" s="516"/>
      <c r="W20" s="516"/>
      <c r="X20" s="516"/>
      <c r="Y20" s="516"/>
      <c r="Z20" s="516"/>
      <c r="AA20" s="516"/>
      <c r="AB20" s="516"/>
      <c r="AC20" s="516"/>
    </row>
    <row r="21" spans="2:30" ht="13.5" customHeight="1">
      <c r="N21" s="72"/>
      <c r="O21" s="72"/>
      <c r="P21" s="72"/>
      <c r="Q21" s="72"/>
      <c r="R21" s="72"/>
      <c r="S21" s="72"/>
      <c r="T21" s="72"/>
      <c r="U21" s="72"/>
      <c r="V21" s="72"/>
      <c r="W21" s="72"/>
      <c r="X21" s="72"/>
      <c r="Y21" s="72"/>
      <c r="Z21" s="72"/>
      <c r="AA21" s="72"/>
      <c r="AB21" s="72"/>
      <c r="AC21" s="72"/>
    </row>
    <row r="22" spans="2:30" ht="36" customHeight="1">
      <c r="B22" s="382" t="str">
        <f>CONCATENATE("　",基本項目!D4,"執行の",VLOOKUP(基本項目!D5,コード表!D3:F5,3,FALSE),"の不在者投票を次のとおり送付します。")</f>
        <v>　令和６年１０月２７日執行の岡山県知事選挙の不在者投票を次のとおり送付します。</v>
      </c>
      <c r="C22" s="382"/>
      <c r="D22" s="382"/>
      <c r="E22" s="382"/>
      <c r="F22" s="382"/>
      <c r="G22" s="382"/>
      <c r="H22" s="382"/>
      <c r="I22" s="382"/>
      <c r="J22" s="382"/>
      <c r="K22" s="382"/>
      <c r="L22" s="382"/>
      <c r="M22" s="382"/>
      <c r="N22" s="382"/>
      <c r="O22" s="382"/>
      <c r="P22" s="382"/>
      <c r="Q22" s="382"/>
      <c r="R22" s="382"/>
      <c r="S22" s="382"/>
      <c r="T22" s="382"/>
      <c r="U22" s="382"/>
      <c r="V22" s="382"/>
      <c r="W22" s="382"/>
      <c r="X22" s="382"/>
      <c r="Y22" s="382"/>
      <c r="Z22" s="382"/>
      <c r="AA22" s="382"/>
      <c r="AB22" s="382"/>
      <c r="AC22" s="72"/>
    </row>
    <row r="23" spans="2:30" ht="16.5" customHeight="1">
      <c r="B23" s="45"/>
      <c r="C23" s="45"/>
      <c r="D23" s="110"/>
      <c r="E23" s="45"/>
      <c r="F23" s="45"/>
      <c r="G23" s="110"/>
      <c r="H23" s="88"/>
      <c r="I23" s="88"/>
      <c r="J23" s="45"/>
      <c r="K23" s="110"/>
      <c r="L23" s="110"/>
      <c r="M23" s="45"/>
      <c r="N23" s="72"/>
      <c r="O23" s="72"/>
      <c r="P23" s="72"/>
      <c r="Q23" s="72"/>
      <c r="R23" s="72"/>
      <c r="S23" s="72"/>
      <c r="T23" s="72"/>
      <c r="U23" s="72"/>
      <c r="V23" s="72"/>
      <c r="W23" s="72"/>
      <c r="X23" s="72"/>
      <c r="Y23" s="72"/>
      <c r="Z23" s="72"/>
      <c r="AA23" s="72"/>
      <c r="AB23" s="72"/>
      <c r="AC23" s="72"/>
    </row>
    <row r="24" spans="2:30" ht="16.5" customHeight="1">
      <c r="B24" s="515" t="s">
        <v>129</v>
      </c>
      <c r="C24" s="515"/>
      <c r="D24" s="515"/>
      <c r="E24" s="515"/>
      <c r="F24" s="515"/>
      <c r="G24" s="515"/>
      <c r="H24" s="515"/>
      <c r="I24" s="515"/>
      <c r="J24" s="515"/>
      <c r="K24" s="515"/>
      <c r="L24" s="515"/>
      <c r="M24" s="515"/>
      <c r="N24" s="515"/>
      <c r="O24" s="515"/>
      <c r="P24" s="515"/>
      <c r="Q24" s="515"/>
      <c r="R24" s="515"/>
      <c r="S24" s="515"/>
      <c r="T24" s="515"/>
      <c r="U24" s="515"/>
      <c r="V24" s="515"/>
      <c r="W24" s="515"/>
      <c r="X24" s="515"/>
      <c r="Y24" s="515"/>
      <c r="Z24" s="515"/>
      <c r="AA24" s="515"/>
      <c r="AB24" s="515"/>
      <c r="AC24" s="72"/>
    </row>
    <row r="25" spans="2:30" ht="16.5" customHeight="1">
      <c r="B25" s="111"/>
      <c r="C25" s="111"/>
      <c r="D25" s="111"/>
      <c r="E25" s="111"/>
      <c r="F25" s="111"/>
      <c r="G25" s="111"/>
      <c r="H25" s="111"/>
      <c r="I25" s="111"/>
      <c r="J25" s="111"/>
      <c r="K25" s="111"/>
      <c r="L25" s="111"/>
      <c r="M25" s="111"/>
      <c r="N25" s="72"/>
      <c r="O25" s="72"/>
      <c r="P25" s="72"/>
      <c r="Q25" s="72"/>
      <c r="R25" s="72"/>
      <c r="S25" s="72"/>
      <c r="T25" s="72"/>
      <c r="U25" s="72"/>
      <c r="V25" s="72"/>
      <c r="W25" s="72"/>
      <c r="X25" s="72"/>
      <c r="Y25" s="72"/>
      <c r="Z25" s="72"/>
      <c r="AA25" s="72"/>
      <c r="AB25" s="72"/>
      <c r="AC25" s="72"/>
    </row>
    <row r="26" spans="2:30" ht="18.75" customHeight="1">
      <c r="B26" s="25" t="s">
        <v>172</v>
      </c>
      <c r="N26" s="72"/>
      <c r="O26" s="72"/>
      <c r="P26" s="72"/>
      <c r="Q26" s="72"/>
      <c r="R26" s="72"/>
      <c r="S26" s="72"/>
      <c r="T26" s="72"/>
      <c r="U26" s="72"/>
      <c r="V26" s="72"/>
      <c r="W26" s="72"/>
      <c r="X26" s="72"/>
      <c r="Y26" s="72"/>
      <c r="Z26" s="72"/>
      <c r="AA26" s="72"/>
      <c r="AB26" s="72"/>
      <c r="AC26" s="72"/>
    </row>
    <row r="27" spans="2:30" ht="34.5" customHeight="1" thickBot="1">
      <c r="B27" s="510" t="s">
        <v>177</v>
      </c>
      <c r="C27" s="510"/>
      <c r="D27" s="510"/>
      <c r="E27" s="510"/>
      <c r="F27" s="510"/>
      <c r="G27" s="510"/>
      <c r="H27" s="510"/>
      <c r="I27" s="512" t="s">
        <v>174</v>
      </c>
      <c r="J27" s="512"/>
      <c r="K27" s="512"/>
      <c r="L27" s="512"/>
      <c r="M27" s="512"/>
      <c r="N27" s="512"/>
      <c r="O27" s="512" t="s">
        <v>175</v>
      </c>
      <c r="P27" s="512"/>
      <c r="Q27" s="512"/>
      <c r="R27" s="512"/>
      <c r="S27" s="512"/>
      <c r="T27" s="512"/>
      <c r="U27" s="512" t="s">
        <v>176</v>
      </c>
      <c r="V27" s="512"/>
      <c r="W27" s="512"/>
      <c r="X27" s="512"/>
      <c r="Y27" s="512"/>
      <c r="Z27" s="510" t="s">
        <v>183</v>
      </c>
      <c r="AA27" s="510"/>
      <c r="AB27" s="510"/>
      <c r="AC27" s="510"/>
      <c r="AD27" s="83"/>
    </row>
    <row r="28" spans="2:30" ht="39" customHeight="1" thickTop="1">
      <c r="B28" s="511" t="str">
        <f>VLOOKUP(基本項目!D5,コード表!D2:E5,2,FALSE)</f>
        <v>岡山県知事選挙</v>
      </c>
      <c r="C28" s="511"/>
      <c r="D28" s="511"/>
      <c r="E28" s="511"/>
      <c r="F28" s="511"/>
      <c r="G28" s="511"/>
      <c r="H28" s="511"/>
      <c r="I28" s="513">
        <f>VLOOKUP(M2-基本項目!D3,集計表!A6:AF21,(VLOOKUP(M1,コード表!A3:B32,2,FALSE))+2,FALSE)</f>
        <v>0</v>
      </c>
      <c r="J28" s="513"/>
      <c r="K28" s="513"/>
      <c r="L28" s="513"/>
      <c r="M28" s="513"/>
      <c r="N28" s="513"/>
      <c r="O28" s="513">
        <f>VLOOKUP(M2-基本項目!D3,集計表!A33:AF48,(VLOOKUP(M1,コード表!A3:B32,2,FALSE))+2,FALSE)</f>
        <v>0</v>
      </c>
      <c r="P28" s="513"/>
      <c r="Q28" s="513"/>
      <c r="R28" s="513"/>
      <c r="S28" s="513"/>
      <c r="T28" s="513"/>
      <c r="U28" s="513">
        <f>SUM(I28:T28)</f>
        <v>0</v>
      </c>
      <c r="V28" s="513"/>
      <c r="W28" s="513"/>
      <c r="X28" s="513"/>
      <c r="Y28" s="513"/>
      <c r="Z28" s="517"/>
      <c r="AA28" s="517"/>
      <c r="AB28" s="517"/>
      <c r="AC28" s="517"/>
      <c r="AD28" s="83"/>
    </row>
    <row r="29" spans="2:30" ht="18.75" customHeight="1">
      <c r="B29" s="172"/>
      <c r="C29" s="172"/>
      <c r="D29" s="172"/>
      <c r="E29" s="172"/>
      <c r="F29" s="172"/>
      <c r="G29" s="172"/>
      <c r="H29" s="172"/>
      <c r="I29" s="172"/>
      <c r="J29" s="172"/>
      <c r="K29" s="172"/>
      <c r="L29" s="172"/>
      <c r="M29" s="83"/>
      <c r="N29" s="72"/>
      <c r="O29" s="72"/>
      <c r="P29" s="72"/>
      <c r="Q29" s="72"/>
      <c r="R29" s="72"/>
      <c r="S29" s="72"/>
      <c r="T29" s="72"/>
      <c r="U29" s="72"/>
      <c r="V29" s="72"/>
      <c r="W29" s="72"/>
      <c r="X29" s="72"/>
      <c r="Y29" s="81"/>
      <c r="Z29" s="81"/>
      <c r="AA29" s="81"/>
      <c r="AB29" s="81"/>
      <c r="AC29" s="81"/>
    </row>
    <row r="30" spans="2:30" ht="18.75" customHeight="1">
      <c r="B30" s="25" t="s">
        <v>173</v>
      </c>
      <c r="N30" s="72"/>
      <c r="O30" s="72"/>
      <c r="P30" s="72"/>
      <c r="Q30" s="72"/>
      <c r="R30" s="72"/>
      <c r="S30" s="72"/>
      <c r="T30" s="72"/>
      <c r="U30" s="72"/>
      <c r="V30" s="72"/>
      <c r="W30" s="72"/>
      <c r="X30" s="72"/>
      <c r="Y30" s="72"/>
      <c r="Z30" s="72"/>
      <c r="AA30" s="72"/>
      <c r="AB30" s="72"/>
      <c r="AC30" s="72"/>
    </row>
    <row r="31" spans="2:30" ht="30.75" customHeight="1" thickBot="1">
      <c r="B31" s="118" t="s">
        <v>178</v>
      </c>
      <c r="C31" s="485" t="s">
        <v>159</v>
      </c>
      <c r="D31" s="485"/>
      <c r="E31" s="485"/>
      <c r="F31" s="485"/>
      <c r="G31" s="485"/>
      <c r="H31" s="485"/>
      <c r="I31" s="485"/>
      <c r="J31" s="487" t="s">
        <v>179</v>
      </c>
      <c r="K31" s="487"/>
      <c r="L31" s="487"/>
      <c r="M31" s="487"/>
      <c r="N31" s="487"/>
      <c r="O31" s="487"/>
      <c r="P31" s="118" t="s">
        <v>178</v>
      </c>
      <c r="Q31" s="485" t="s">
        <v>159</v>
      </c>
      <c r="R31" s="485"/>
      <c r="S31" s="485"/>
      <c r="T31" s="485"/>
      <c r="U31" s="485"/>
      <c r="V31" s="485"/>
      <c r="W31" s="486"/>
      <c r="X31" s="487" t="s">
        <v>179</v>
      </c>
      <c r="Y31" s="487"/>
      <c r="Z31" s="487"/>
      <c r="AA31" s="487"/>
      <c r="AB31" s="487"/>
      <c r="AC31" s="487"/>
    </row>
    <row r="32" spans="2:30" ht="22.5" hidden="1" customHeight="1" thickBot="1">
      <c r="B32" s="83" t="str">
        <f>IFERROR(DGET(選挙人情報!A:AB,4,AG33:AH34),"")</f>
        <v/>
      </c>
      <c r="C32" s="177">
        <f>90000+(VLOOKUP(M1,コード表!A3:B32,2,FALSE))*100+DAY(M2)</f>
        <v>90526</v>
      </c>
      <c r="D32" s="177"/>
      <c r="E32" s="177"/>
      <c r="F32" s="83"/>
      <c r="G32" s="83"/>
      <c r="H32" s="83"/>
      <c r="I32" s="83"/>
      <c r="J32" s="172"/>
      <c r="K32" s="172"/>
      <c r="L32" s="83"/>
      <c r="M32" s="83"/>
      <c r="N32" s="81"/>
      <c r="O32" s="81"/>
      <c r="P32" s="83" t="str">
        <f>IFERROR(DGET(選挙人情報!A:AB,4,AG33:AH34),"")</f>
        <v/>
      </c>
      <c r="Q32" s="177">
        <f>90000+(VLOOKUP(M1,コード表!A3:B32,2,FALSE))*100+DAY(M2)</f>
        <v>90526</v>
      </c>
      <c r="R32" s="177"/>
      <c r="S32" s="83"/>
      <c r="T32" s="83"/>
      <c r="U32" s="81"/>
      <c r="V32" s="81"/>
      <c r="W32" s="81"/>
      <c r="X32" s="173"/>
      <c r="Y32" s="81"/>
      <c r="Z32" s="81"/>
      <c r="AA32" s="81"/>
      <c r="AB32" s="83"/>
      <c r="AC32" s="178"/>
    </row>
    <row r="33" spans="1:36" ht="27" customHeight="1">
      <c r="B33" s="123">
        <v>1</v>
      </c>
      <c r="C33" s="257" t="str">
        <f t="dataTable" ref="C33:C42" dt2D="1" dtr="1" r1="AG34" r2="AH34"/>
        <v/>
      </c>
      <c r="D33" s="258"/>
      <c r="E33" s="258"/>
      <c r="F33" s="180"/>
      <c r="G33" s="180"/>
      <c r="H33" s="180"/>
      <c r="I33" s="180"/>
      <c r="J33" s="507"/>
      <c r="K33" s="508"/>
      <c r="L33" s="508"/>
      <c r="M33" s="508"/>
      <c r="N33" s="508"/>
      <c r="O33" s="509"/>
      <c r="P33" s="259">
        <v>11</v>
      </c>
      <c r="Q33" s="257" t="str">
        <f t="dataTable" ref="Q33:Q42" dt2D="1" dtr="1" r1="AG34" r2="AH34" ca="1"/>
        <v/>
      </c>
      <c r="R33" s="258" t="str">
        <f>IFERROR(VLOOKUP(Q33,選挙人情報!D:Q,14,FALSE),"")</f>
        <v/>
      </c>
      <c r="S33" s="258"/>
      <c r="T33" s="258"/>
      <c r="U33" s="258"/>
      <c r="V33" s="258"/>
      <c r="W33" s="258"/>
      <c r="X33" s="488"/>
      <c r="Y33" s="489"/>
      <c r="Z33" s="489"/>
      <c r="AA33" s="489"/>
      <c r="AB33" s="489"/>
      <c r="AC33" s="490"/>
      <c r="AG33" s="148" t="s">
        <v>144</v>
      </c>
      <c r="AH33" s="148" t="s">
        <v>145</v>
      </c>
    </row>
    <row r="34" spans="1:36" ht="27" customHeight="1">
      <c r="B34" s="123">
        <v>2</v>
      </c>
      <c r="C34" s="260" t="str">
        <v/>
      </c>
      <c r="D34" s="261"/>
      <c r="E34" s="261"/>
      <c r="F34" s="179"/>
      <c r="G34" s="179"/>
      <c r="H34" s="179"/>
      <c r="I34" s="179"/>
      <c r="J34" s="504"/>
      <c r="K34" s="505"/>
      <c r="L34" s="505"/>
      <c r="M34" s="505"/>
      <c r="N34" s="505"/>
      <c r="O34" s="506"/>
      <c r="P34" s="259">
        <v>12</v>
      </c>
      <c r="Q34" s="260" t="str">
        <v/>
      </c>
      <c r="R34" s="261" t="str">
        <f>IFERROR(VLOOKUP(Q34,選挙人情報!D:Q,14,FALSE),"")</f>
        <v/>
      </c>
      <c r="S34" s="261"/>
      <c r="T34" s="261"/>
      <c r="U34" s="261"/>
      <c r="V34" s="261"/>
      <c r="W34" s="261"/>
      <c r="X34" s="491"/>
      <c r="Y34" s="492"/>
      <c r="Z34" s="492"/>
      <c r="AA34" s="492"/>
      <c r="AB34" s="492"/>
      <c r="AC34" s="493"/>
      <c r="AG34" s="124"/>
      <c r="AH34" s="124"/>
    </row>
    <row r="35" spans="1:36" ht="27" customHeight="1">
      <c r="B35" s="123">
        <v>3</v>
      </c>
      <c r="C35" s="260" t="str">
        <v/>
      </c>
      <c r="D35" s="261"/>
      <c r="E35" s="261"/>
      <c r="F35" s="179"/>
      <c r="G35" s="179"/>
      <c r="H35" s="179"/>
      <c r="I35" s="179"/>
      <c r="J35" s="504"/>
      <c r="K35" s="505"/>
      <c r="L35" s="505"/>
      <c r="M35" s="505"/>
      <c r="N35" s="505"/>
      <c r="O35" s="506"/>
      <c r="P35" s="259">
        <v>13</v>
      </c>
      <c r="Q35" s="260" t="str">
        <v/>
      </c>
      <c r="R35" s="261" t="str">
        <f>IFERROR(VLOOKUP(Q35,選挙人情報!D:Q,14,FALSE),"")</f>
        <v/>
      </c>
      <c r="S35" s="261"/>
      <c r="T35" s="261"/>
      <c r="U35" s="261"/>
      <c r="V35" s="261"/>
      <c r="W35" s="261"/>
      <c r="X35" s="491"/>
      <c r="Y35" s="492"/>
      <c r="Z35" s="492"/>
      <c r="AA35" s="492"/>
      <c r="AB35" s="492"/>
      <c r="AC35" s="493"/>
    </row>
    <row r="36" spans="1:36" ht="27" customHeight="1">
      <c r="B36" s="123">
        <v>4</v>
      </c>
      <c r="C36" s="260" t="str">
        <v/>
      </c>
      <c r="D36" s="261"/>
      <c r="E36" s="261"/>
      <c r="F36" s="179"/>
      <c r="G36" s="179"/>
      <c r="H36" s="179"/>
      <c r="I36" s="179"/>
      <c r="J36" s="504"/>
      <c r="K36" s="505"/>
      <c r="L36" s="505"/>
      <c r="M36" s="505"/>
      <c r="N36" s="505"/>
      <c r="O36" s="506"/>
      <c r="P36" s="259">
        <v>14</v>
      </c>
      <c r="Q36" s="260" t="str">
        <v/>
      </c>
      <c r="R36" s="261" t="str">
        <f>IFERROR(VLOOKUP(Q36,選挙人情報!D:Q,14,FALSE),"")</f>
        <v/>
      </c>
      <c r="S36" s="261"/>
      <c r="T36" s="261"/>
      <c r="U36" s="261"/>
      <c r="V36" s="261"/>
      <c r="W36" s="261"/>
      <c r="X36" s="491"/>
      <c r="Y36" s="492"/>
      <c r="Z36" s="492"/>
      <c r="AA36" s="492"/>
      <c r="AB36" s="492"/>
      <c r="AC36" s="493"/>
    </row>
    <row r="37" spans="1:36" ht="27" customHeight="1">
      <c r="B37" s="123">
        <v>5</v>
      </c>
      <c r="C37" s="260" t="str">
        <v/>
      </c>
      <c r="D37" s="261"/>
      <c r="E37" s="261"/>
      <c r="F37" s="179"/>
      <c r="G37" s="179"/>
      <c r="H37" s="179"/>
      <c r="I37" s="179"/>
      <c r="J37" s="504"/>
      <c r="K37" s="505"/>
      <c r="L37" s="505"/>
      <c r="M37" s="505"/>
      <c r="N37" s="505"/>
      <c r="O37" s="506"/>
      <c r="P37" s="259">
        <v>15</v>
      </c>
      <c r="Q37" s="260" t="str">
        <v/>
      </c>
      <c r="R37" s="261" t="str">
        <f>IFERROR(VLOOKUP(Q37,選挙人情報!D:Q,14,FALSE),"")</f>
        <v/>
      </c>
      <c r="S37" s="261"/>
      <c r="T37" s="261"/>
      <c r="U37" s="261"/>
      <c r="V37" s="261"/>
      <c r="W37" s="261"/>
      <c r="X37" s="491"/>
      <c r="Y37" s="492"/>
      <c r="Z37" s="492"/>
      <c r="AA37" s="492"/>
      <c r="AB37" s="492"/>
      <c r="AC37" s="493"/>
      <c r="AE37" s="471" t="s">
        <v>283</v>
      </c>
      <c r="AF37" s="471"/>
      <c r="AG37" s="471"/>
      <c r="AH37" s="471"/>
      <c r="AI37" s="471"/>
      <c r="AJ37" s="471"/>
    </row>
    <row r="38" spans="1:36" ht="27" customHeight="1">
      <c r="B38" s="123">
        <v>6</v>
      </c>
      <c r="C38" s="260" t="str">
        <v/>
      </c>
      <c r="D38" s="261"/>
      <c r="E38" s="261"/>
      <c r="F38" s="179"/>
      <c r="G38" s="179"/>
      <c r="H38" s="179"/>
      <c r="I38" s="179"/>
      <c r="J38" s="504"/>
      <c r="K38" s="505"/>
      <c r="L38" s="505"/>
      <c r="M38" s="505"/>
      <c r="N38" s="505"/>
      <c r="O38" s="506"/>
      <c r="P38" s="259">
        <v>16</v>
      </c>
      <c r="Q38" s="260" t="str">
        <v/>
      </c>
      <c r="R38" s="261" t="str">
        <f>IFERROR(VLOOKUP(Q38,選挙人情報!D:Q,14,FALSE),"")</f>
        <v/>
      </c>
      <c r="S38" s="261"/>
      <c r="T38" s="261"/>
      <c r="U38" s="261"/>
      <c r="V38" s="261"/>
      <c r="W38" s="261"/>
      <c r="X38" s="491"/>
      <c r="Y38" s="492"/>
      <c r="Z38" s="492"/>
      <c r="AA38" s="492"/>
      <c r="AB38" s="492"/>
      <c r="AC38" s="493"/>
      <c r="AE38" s="471"/>
      <c r="AF38" s="471"/>
      <c r="AG38" s="471"/>
      <c r="AH38" s="471"/>
      <c r="AI38" s="471"/>
      <c r="AJ38" s="471"/>
    </row>
    <row r="39" spans="1:36" ht="27" customHeight="1">
      <c r="A39" s="72"/>
      <c r="B39" s="126">
        <v>7</v>
      </c>
      <c r="C39" s="260" t="str">
        <v/>
      </c>
      <c r="D39" s="261"/>
      <c r="E39" s="261"/>
      <c r="F39" s="179"/>
      <c r="G39" s="179"/>
      <c r="H39" s="179"/>
      <c r="I39" s="179"/>
      <c r="J39" s="504"/>
      <c r="K39" s="505"/>
      <c r="L39" s="505"/>
      <c r="M39" s="505"/>
      <c r="N39" s="505"/>
      <c r="O39" s="506"/>
      <c r="P39" s="240">
        <v>17</v>
      </c>
      <c r="Q39" s="260" t="str">
        <v/>
      </c>
      <c r="R39" s="261" t="str">
        <f>IFERROR(VLOOKUP(Q39,選挙人情報!D:Q,14,FALSE),"")</f>
        <v/>
      </c>
      <c r="S39" s="261"/>
      <c r="T39" s="261"/>
      <c r="U39" s="261"/>
      <c r="V39" s="261"/>
      <c r="W39" s="261"/>
      <c r="X39" s="491"/>
      <c r="Y39" s="492"/>
      <c r="Z39" s="492"/>
      <c r="AA39" s="492"/>
      <c r="AB39" s="492"/>
      <c r="AC39" s="493"/>
    </row>
    <row r="40" spans="1:36" ht="27" customHeight="1">
      <c r="A40" s="72"/>
      <c r="B40" s="126">
        <v>8</v>
      </c>
      <c r="C40" s="260" t="str">
        <v/>
      </c>
      <c r="D40" s="261"/>
      <c r="E40" s="261"/>
      <c r="F40" s="179"/>
      <c r="G40" s="179"/>
      <c r="H40" s="179"/>
      <c r="I40" s="179"/>
      <c r="J40" s="504"/>
      <c r="K40" s="505"/>
      <c r="L40" s="505"/>
      <c r="M40" s="505"/>
      <c r="N40" s="505"/>
      <c r="O40" s="506"/>
      <c r="P40" s="240">
        <v>18</v>
      </c>
      <c r="Q40" s="260" t="str">
        <v/>
      </c>
      <c r="R40" s="261" t="str">
        <f>IFERROR(VLOOKUP(Q40,選挙人情報!D:Q,14,FALSE),"")</f>
        <v/>
      </c>
      <c r="S40" s="261"/>
      <c r="T40" s="261"/>
      <c r="U40" s="261"/>
      <c r="V40" s="261"/>
      <c r="W40" s="261"/>
      <c r="X40" s="491"/>
      <c r="Y40" s="492"/>
      <c r="Z40" s="492"/>
      <c r="AA40" s="492"/>
      <c r="AB40" s="492"/>
      <c r="AC40" s="493"/>
    </row>
    <row r="41" spans="1:36" ht="27" customHeight="1">
      <c r="A41" s="72"/>
      <c r="B41" s="126">
        <v>9</v>
      </c>
      <c r="C41" s="260" t="str">
        <v/>
      </c>
      <c r="D41" s="261"/>
      <c r="E41" s="261"/>
      <c r="F41" s="179"/>
      <c r="G41" s="179"/>
      <c r="H41" s="179"/>
      <c r="I41" s="179"/>
      <c r="J41" s="504"/>
      <c r="K41" s="505"/>
      <c r="L41" s="505"/>
      <c r="M41" s="505"/>
      <c r="N41" s="505"/>
      <c r="O41" s="506"/>
      <c r="P41" s="240">
        <v>19</v>
      </c>
      <c r="Q41" s="260" t="str">
        <v/>
      </c>
      <c r="R41" s="261" t="str">
        <f>IFERROR(VLOOKUP(Q41,選挙人情報!D:Q,14,FALSE),"")</f>
        <v/>
      </c>
      <c r="S41" s="261"/>
      <c r="T41" s="261"/>
      <c r="U41" s="261"/>
      <c r="V41" s="261"/>
      <c r="W41" s="261"/>
      <c r="X41" s="491"/>
      <c r="Y41" s="492"/>
      <c r="Z41" s="492"/>
      <c r="AA41" s="492"/>
      <c r="AB41" s="492"/>
      <c r="AC41" s="493"/>
    </row>
    <row r="42" spans="1:36" ht="27" customHeight="1" thickBot="1">
      <c r="A42" s="72"/>
      <c r="B42" s="126">
        <v>10</v>
      </c>
      <c r="C42" s="132" t="str">
        <v/>
      </c>
      <c r="D42" s="131"/>
      <c r="E42" s="131"/>
      <c r="F42" s="181"/>
      <c r="G42" s="181"/>
      <c r="H42" s="181"/>
      <c r="I42" s="181"/>
      <c r="J42" s="482"/>
      <c r="K42" s="483"/>
      <c r="L42" s="483"/>
      <c r="M42" s="483"/>
      <c r="N42" s="483"/>
      <c r="O42" s="484"/>
      <c r="P42" s="240">
        <v>20</v>
      </c>
      <c r="Q42" s="132" t="str">
        <v/>
      </c>
      <c r="R42" s="262" t="str">
        <f>IFERROR(VLOOKUP(Q42,選挙人情報!D:Q,14,FALSE),"")</f>
        <v/>
      </c>
      <c r="S42" s="262"/>
      <c r="T42" s="262"/>
      <c r="U42" s="262"/>
      <c r="V42" s="262"/>
      <c r="W42" s="262"/>
      <c r="X42" s="501"/>
      <c r="Y42" s="502"/>
      <c r="Z42" s="502"/>
      <c r="AA42" s="502"/>
      <c r="AB42" s="502"/>
      <c r="AC42" s="503"/>
    </row>
    <row r="43" spans="1:36">
      <c r="A43" s="72"/>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row>
    <row r="44" spans="1:36" ht="24.75" customHeight="1">
      <c r="A44" s="72"/>
      <c r="B44" s="182" t="s">
        <v>180</v>
      </c>
      <c r="C44" s="182"/>
      <c r="D44" s="182"/>
      <c r="E44" s="182"/>
      <c r="F44" s="182"/>
      <c r="G44" s="182"/>
      <c r="H44" s="182"/>
      <c r="I44" s="182"/>
      <c r="J44" s="182"/>
      <c r="K44" s="182"/>
      <c r="L44" s="182"/>
      <c r="M44" s="182"/>
      <c r="N44" s="72"/>
      <c r="O44" s="72"/>
      <c r="P44" s="72"/>
      <c r="Q44" s="72"/>
      <c r="R44" s="72"/>
      <c r="S44" s="72"/>
      <c r="T44" s="72"/>
      <c r="U44" s="72"/>
      <c r="V44" s="72"/>
      <c r="W44" s="72"/>
      <c r="X44" s="72"/>
      <c r="Y44" s="72"/>
      <c r="Z44" s="72"/>
      <c r="AA44" s="72"/>
      <c r="AB44" s="72"/>
      <c r="AC44" s="72"/>
    </row>
    <row r="45" spans="1:36">
      <c r="A45" s="72"/>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row>
    <row r="46" spans="1:36" ht="21" customHeight="1">
      <c r="A46" s="481" t="s">
        <v>212</v>
      </c>
      <c r="B46" s="481"/>
      <c r="C46" s="481"/>
      <c r="D46" s="481"/>
      <c r="E46" s="481"/>
      <c r="F46" s="481"/>
      <c r="G46" s="481"/>
      <c r="H46" s="481"/>
      <c r="I46" s="481"/>
      <c r="J46" s="481"/>
      <c r="K46" s="481"/>
      <c r="L46" s="481"/>
      <c r="M46" s="481"/>
      <c r="N46" s="481"/>
      <c r="O46" s="481"/>
      <c r="P46" s="481"/>
      <c r="Q46" s="481"/>
      <c r="R46" s="481"/>
      <c r="S46" s="481"/>
      <c r="T46" s="481"/>
      <c r="U46" s="481"/>
      <c r="V46" s="481"/>
      <c r="W46" s="481"/>
      <c r="X46" s="481"/>
      <c r="Y46" s="481"/>
      <c r="Z46" s="481"/>
      <c r="AA46" s="481"/>
      <c r="AB46" s="481"/>
      <c r="AC46" s="481"/>
      <c r="AD46" s="481"/>
    </row>
    <row r="47" spans="1:36">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row>
    <row r="48" spans="1:36" ht="33.75" customHeight="1">
      <c r="A48" s="72"/>
      <c r="B48" s="497" t="s">
        <v>181</v>
      </c>
      <c r="C48" s="498"/>
      <c r="D48" s="498"/>
      <c r="E48" s="500"/>
      <c r="F48" s="485"/>
      <c r="G48" s="485"/>
      <c r="H48" s="485"/>
      <c r="I48" s="485"/>
      <c r="J48" s="485"/>
      <c r="K48" s="485"/>
      <c r="L48" s="497" t="s">
        <v>187</v>
      </c>
      <c r="M48" s="498"/>
      <c r="N48" s="498"/>
      <c r="O48" s="498"/>
      <c r="P48" s="499"/>
      <c r="Q48" s="499"/>
      <c r="R48" s="499"/>
      <c r="S48" s="499"/>
      <c r="T48" s="499"/>
      <c r="U48" s="499"/>
      <c r="V48" s="499"/>
      <c r="W48" s="72"/>
      <c r="Y48" s="72"/>
      <c r="Z48" s="127" t="s">
        <v>182</v>
      </c>
      <c r="AA48" s="494"/>
      <c r="AB48" s="495"/>
      <c r="AC48" s="496"/>
      <c r="AD48" s="183"/>
    </row>
    <row r="49" spans="1:29">
      <c r="O49" s="72"/>
      <c r="P49" s="72"/>
      <c r="Q49" s="72"/>
      <c r="R49" s="72"/>
      <c r="S49" s="72"/>
      <c r="T49" s="72"/>
      <c r="U49" s="72"/>
      <c r="V49" s="72"/>
      <c r="W49" s="72"/>
      <c r="X49" s="72"/>
      <c r="Y49" s="72"/>
      <c r="Z49" s="72"/>
      <c r="AA49" s="184"/>
      <c r="AB49" s="184"/>
      <c r="AC49" s="184"/>
    </row>
    <row r="50" spans="1:29">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row>
    <row r="51" spans="1:29">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row>
    <row r="52" spans="1:29">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row>
    <row r="53" spans="1:29">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row>
    <row r="54" spans="1:29">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row>
    <row r="55" spans="1:29">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row>
    <row r="56" spans="1:29">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row>
    <row r="57" spans="1:29">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row>
    <row r="58" spans="1:29">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row>
    <row r="59" spans="1:29">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row>
    <row r="60" spans="1:29">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row>
    <row r="61" spans="1:29">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row>
    <row r="62" spans="1:29">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row>
    <row r="63" spans="1:29">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row>
    <row r="64" spans="1:29">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row>
    <row r="65" spans="1:29">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row>
    <row r="66" spans="1:29">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row>
    <row r="67" spans="1:29">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row>
    <row r="68" spans="1:29">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row>
    <row r="69" spans="1:29">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row>
    <row r="70" spans="1:29">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row>
    <row r="71" spans="1:29">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row>
    <row r="72" spans="1:29">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row>
    <row r="73" spans="1:29">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row>
    <row r="74" spans="1:29">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row>
    <row r="75" spans="1:29">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row>
    <row r="76" spans="1:29">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row>
    <row r="77" spans="1:29">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c r="AA77" s="125"/>
      <c r="AB77" s="125"/>
      <c r="AC77" s="125"/>
    </row>
    <row r="78" spans="1:29">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c r="AA78" s="125"/>
      <c r="AB78" s="125"/>
      <c r="AC78" s="125"/>
    </row>
    <row r="79" spans="1:29">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row>
    <row r="80" spans="1:29">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row>
    <row r="81" spans="1:29">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row>
  </sheetData>
  <sheetProtection sheet="1" selectLockedCells="1"/>
  <mergeCells count="65">
    <mergeCell ref="I10:J10"/>
    <mergeCell ref="I14:J14"/>
    <mergeCell ref="I17:J17"/>
    <mergeCell ref="A1:B2"/>
    <mergeCell ref="AE37:AJ38"/>
    <mergeCell ref="L13:Q13"/>
    <mergeCell ref="S13:AB13"/>
    <mergeCell ref="L15:Q15"/>
    <mergeCell ref="L16:Q16"/>
    <mergeCell ref="S15:AB15"/>
    <mergeCell ref="S16:AB16"/>
    <mergeCell ref="U5:AB5"/>
    <mergeCell ref="S9:AB10"/>
    <mergeCell ref="L12:Q12"/>
    <mergeCell ref="S12:AB12"/>
    <mergeCell ref="L9:Q10"/>
    <mergeCell ref="B27:H27"/>
    <mergeCell ref="B28:H28"/>
    <mergeCell ref="O27:T27"/>
    <mergeCell ref="O28:T28"/>
    <mergeCell ref="L18:Q18"/>
    <mergeCell ref="S18:AB18"/>
    <mergeCell ref="B22:AB22"/>
    <mergeCell ref="B24:AB24"/>
    <mergeCell ref="B20:AC20"/>
    <mergeCell ref="Z27:AC27"/>
    <mergeCell ref="Z28:AC28"/>
    <mergeCell ref="U27:Y27"/>
    <mergeCell ref="U28:Y28"/>
    <mergeCell ref="I27:N27"/>
    <mergeCell ref="I28:N28"/>
    <mergeCell ref="J31:O31"/>
    <mergeCell ref="J33:O33"/>
    <mergeCell ref="J34:O34"/>
    <mergeCell ref="J35:O35"/>
    <mergeCell ref="J36:O36"/>
    <mergeCell ref="X40:AC40"/>
    <mergeCell ref="X41:AC41"/>
    <mergeCell ref="X42:AC42"/>
    <mergeCell ref="J37:O37"/>
    <mergeCell ref="J38:O38"/>
    <mergeCell ref="J39:O39"/>
    <mergeCell ref="J40:O40"/>
    <mergeCell ref="J41:O41"/>
    <mergeCell ref="AA48:AC48"/>
    <mergeCell ref="L48:O48"/>
    <mergeCell ref="P48:V48"/>
    <mergeCell ref="B48:E48"/>
    <mergeCell ref="F48:K48"/>
    <mergeCell ref="M1:Q1"/>
    <mergeCell ref="M2:Q2"/>
    <mergeCell ref="F1:L1"/>
    <mergeCell ref="F2:L2"/>
    <mergeCell ref="A46:AD46"/>
    <mergeCell ref="J42:O42"/>
    <mergeCell ref="C31:I31"/>
    <mergeCell ref="Q31:W31"/>
    <mergeCell ref="X31:AC31"/>
    <mergeCell ref="X33:AC33"/>
    <mergeCell ref="X34:AC34"/>
    <mergeCell ref="X35:AC35"/>
    <mergeCell ref="X36:AC36"/>
    <mergeCell ref="X37:AC37"/>
    <mergeCell ref="X38:AC38"/>
    <mergeCell ref="X39:AC39"/>
  </mergeCells>
  <phoneticPr fontId="1"/>
  <pageMargins left="0.51181102362204722" right="0.23622047244094491" top="0.47244094488188981" bottom="0.39370078740157483" header="0.31496062992125984" footer="0.31496062992125984"/>
  <pageSetup paperSize="9" scale="90"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コード表!$A$3:$A$32</xm:f>
          </x14:formula1>
          <xm:sqref>M1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AI69"/>
  <sheetViews>
    <sheetView view="pageBreakPreview" topLeftCell="A2" zoomScaleNormal="80" zoomScaleSheetLayoutView="100" workbookViewId="0">
      <selection activeCell="X10" sqref="X10:AF10"/>
    </sheetView>
  </sheetViews>
  <sheetFormatPr defaultRowHeight="14.25"/>
  <cols>
    <col min="1" max="1" width="1.375" style="25" customWidth="1"/>
    <col min="2" max="33" width="2.625" style="25" customWidth="1"/>
    <col min="34" max="34" width="1.125" style="25" customWidth="1"/>
    <col min="35" max="16384" width="9" style="25"/>
  </cols>
  <sheetData>
    <row r="1" spans="2:35" ht="15" hidden="1" customHeight="1" thickBot="1">
      <c r="B1" s="454"/>
      <c r="C1" s="454"/>
      <c r="D1" s="454"/>
      <c r="E1" s="524" t="s">
        <v>146</v>
      </c>
      <c r="F1" s="525"/>
      <c r="G1" s="525"/>
      <c r="H1" s="525"/>
      <c r="I1" s="525"/>
      <c r="J1" s="525"/>
      <c r="K1" s="525"/>
      <c r="L1" s="525"/>
      <c r="M1" s="525"/>
      <c r="N1" s="525"/>
      <c r="O1" s="526"/>
      <c r="P1" s="521" t="s">
        <v>168</v>
      </c>
      <c r="Q1" s="522"/>
      <c r="R1" s="522"/>
      <c r="S1" s="522"/>
      <c r="T1" s="522"/>
      <c r="U1" s="523"/>
      <c r="V1" s="217"/>
      <c r="W1" s="216"/>
    </row>
    <row r="2" spans="2:35" ht="24">
      <c r="B2" s="72"/>
      <c r="C2" s="470" t="s">
        <v>213</v>
      </c>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row>
    <row r="3" spans="2:35" ht="9.75" customHeight="1">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row>
    <row r="4" spans="2:35" ht="15" customHeight="1">
      <c r="B4" s="72"/>
      <c r="C4" s="72"/>
      <c r="D4" s="191"/>
      <c r="E4" s="198"/>
      <c r="F4" s="83"/>
      <c r="G4" s="199"/>
      <c r="I4" s="196"/>
      <c r="J4" s="196"/>
      <c r="K4" s="72"/>
      <c r="M4" s="481" t="s">
        <v>215</v>
      </c>
      <c r="N4" s="569"/>
      <c r="O4" s="570">
        <f>IF(P1="岡山県",集計表!AG24,基本項目!D6*VLOOKUP("合計",集計表!B22:AF22,(VLOOKUP(P1,コード表!A3:B32,2,FALSE)+1),FALSE))</f>
        <v>0</v>
      </c>
      <c r="P4" s="571"/>
      <c r="Q4" s="571"/>
      <c r="R4" s="571"/>
      <c r="S4" s="571"/>
      <c r="T4" s="572"/>
      <c r="U4" s="573" t="s">
        <v>214</v>
      </c>
      <c r="V4" s="556"/>
      <c r="W4" s="72"/>
      <c r="X4" s="72"/>
      <c r="Y4" s="72"/>
      <c r="Z4" s="72"/>
      <c r="AA4" s="72"/>
      <c r="AB4" s="72"/>
      <c r="AC4" s="72"/>
      <c r="AD4" s="72"/>
      <c r="AE4" s="72"/>
      <c r="AF4" s="72"/>
    </row>
    <row r="5" spans="2:35" ht="17.25" customHeight="1">
      <c r="B5" s="72"/>
      <c r="C5" s="72"/>
      <c r="D5" s="191"/>
      <c r="E5" s="192"/>
      <c r="F5" s="193"/>
      <c r="G5" s="193"/>
      <c r="H5" s="196"/>
      <c r="I5" s="196"/>
      <c r="L5" s="197" t="str">
        <f>IF(P1="岡山県",CONCATENATE("（ 投票者１人当たり",基本項目!F6,"円×",集計表!AG22,"人 ）"),CONCATENATE("（ 投票者一人当たり",基本項目!F6,"円×  ",VLOOKUP("合計",集計表!B22:AF22,(VLOOKUP(P1,コード表!A3:B32,2,FALSE)+1),FALSE),"人 ）"))</f>
        <v>（ 投票者１人当たり１，２３３円×0人 ）</v>
      </c>
      <c r="M5" s="72"/>
      <c r="N5" s="72"/>
      <c r="O5" s="72"/>
      <c r="P5" s="72"/>
      <c r="Q5" s="72"/>
      <c r="R5" s="72"/>
      <c r="S5" s="72"/>
      <c r="T5" s="72"/>
      <c r="U5" s="72"/>
      <c r="V5" s="72"/>
      <c r="W5" s="72"/>
      <c r="X5" s="72"/>
      <c r="Y5" s="72"/>
      <c r="Z5" s="72"/>
      <c r="AA5" s="72"/>
      <c r="AB5" s="72"/>
      <c r="AC5" s="72"/>
      <c r="AD5" s="72"/>
      <c r="AE5" s="72"/>
      <c r="AF5" s="72"/>
    </row>
    <row r="6" spans="2:35" ht="5.25" customHeight="1">
      <c r="B6" s="72"/>
      <c r="C6" s="72"/>
      <c r="D6" s="191"/>
      <c r="E6" s="192"/>
      <c r="F6" s="193"/>
      <c r="G6" s="193"/>
      <c r="H6" s="194"/>
      <c r="I6" s="194"/>
      <c r="J6" s="194"/>
      <c r="K6" s="72"/>
      <c r="L6" s="72"/>
      <c r="M6" s="72"/>
      <c r="N6" s="72"/>
      <c r="O6" s="72"/>
      <c r="P6" s="72"/>
      <c r="Q6" s="72"/>
      <c r="R6" s="72"/>
      <c r="S6" s="72"/>
      <c r="T6" s="72"/>
      <c r="U6" s="72"/>
      <c r="V6" s="72"/>
      <c r="W6" s="72"/>
      <c r="X6" s="72"/>
      <c r="Y6" s="72"/>
      <c r="Z6" s="72"/>
      <c r="AA6" s="72"/>
      <c r="AB6" s="72"/>
      <c r="AC6" s="72"/>
      <c r="AD6" s="72"/>
      <c r="AE6" s="72"/>
      <c r="AF6" s="72"/>
    </row>
    <row r="7" spans="2:35" ht="28.5" customHeight="1">
      <c r="B7" s="72"/>
      <c r="C7" s="574" t="str">
        <f>CONCATENATE("　ただし、",基本項目!D4,"執行",VLOOKUP(基本項目!D5,コード表!D3:F5,3,FALSE),"不在者投票特別経費")</f>
        <v>　ただし、令和６年１０月２７日執行岡山県知事選挙不在者投票特別経費</v>
      </c>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row>
    <row r="8" spans="2:35" ht="16.5" customHeight="1">
      <c r="B8" s="72"/>
      <c r="C8" s="187"/>
      <c r="D8" s="187"/>
      <c r="E8" s="187"/>
      <c r="F8" s="187"/>
      <c r="G8" s="187"/>
      <c r="H8" s="187"/>
      <c r="I8" s="187"/>
      <c r="J8" s="187"/>
      <c r="K8" s="187"/>
      <c r="L8" s="187"/>
      <c r="M8" s="187"/>
      <c r="N8" s="187"/>
      <c r="O8" s="187"/>
      <c r="P8" s="187"/>
      <c r="Q8" s="187"/>
      <c r="R8" s="187"/>
      <c r="S8" s="187"/>
      <c r="T8" s="187"/>
      <c r="U8" s="187"/>
      <c r="W8" s="577" t="s">
        <v>216</v>
      </c>
      <c r="X8" s="577"/>
      <c r="Y8" s="577"/>
      <c r="Z8" s="577"/>
      <c r="AA8" s="577"/>
      <c r="AB8" s="577"/>
      <c r="AC8" s="577"/>
      <c r="AD8" s="577"/>
      <c r="AE8" s="577"/>
      <c r="AF8" s="187"/>
    </row>
    <row r="9" spans="2:35" ht="18" customHeight="1">
      <c r="B9" s="72"/>
      <c r="C9" s="201" t="s">
        <v>217</v>
      </c>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row>
    <row r="10" spans="2:35" ht="17.25" customHeight="1">
      <c r="B10" s="72"/>
      <c r="C10" s="72"/>
      <c r="D10" s="72"/>
      <c r="E10" s="72"/>
      <c r="F10" s="72"/>
      <c r="G10" s="72"/>
      <c r="H10" s="72"/>
      <c r="J10" s="200"/>
      <c r="K10" s="72"/>
      <c r="L10" s="72"/>
      <c r="M10" s="72"/>
      <c r="N10" s="72"/>
      <c r="O10" s="72"/>
      <c r="P10" s="72"/>
      <c r="Q10" s="72"/>
      <c r="R10" s="72"/>
      <c r="S10" s="72"/>
      <c r="T10" s="72"/>
      <c r="U10" s="72"/>
      <c r="V10" s="72"/>
      <c r="W10" s="72"/>
      <c r="X10" s="576" t="s">
        <v>244</v>
      </c>
      <c r="Y10" s="576"/>
      <c r="Z10" s="576"/>
      <c r="AA10" s="576"/>
      <c r="AB10" s="576"/>
      <c r="AC10" s="576"/>
      <c r="AD10" s="576"/>
      <c r="AE10" s="576"/>
      <c r="AF10" s="576"/>
      <c r="AI10" s="166" t="s">
        <v>284</v>
      </c>
    </row>
    <row r="11" spans="2:35" ht="21" customHeight="1">
      <c r="B11" s="72"/>
      <c r="C11" s="527" t="str">
        <f>P1</f>
        <v>岡山県</v>
      </c>
      <c r="D11" s="527"/>
      <c r="E11" s="527"/>
      <c r="F11" s="201" t="str">
        <f>IF(P1="岡山県","知事　　様","長　　様")</f>
        <v>知事　　様</v>
      </c>
      <c r="H11" s="202"/>
      <c r="I11" s="202"/>
      <c r="J11" s="202"/>
      <c r="K11" s="72"/>
      <c r="L11" s="72"/>
      <c r="M11" s="72"/>
      <c r="N11" s="72"/>
      <c r="O11" s="72"/>
      <c r="P11" s="72"/>
      <c r="Q11" s="72"/>
      <c r="R11" s="72"/>
      <c r="S11" s="72"/>
      <c r="T11" s="72"/>
      <c r="U11" s="72"/>
      <c r="V11" s="72"/>
      <c r="W11" s="72"/>
      <c r="X11" s="72"/>
      <c r="Y11" s="72"/>
      <c r="Z11" s="72"/>
      <c r="AA11" s="72"/>
      <c r="AB11" s="72"/>
      <c r="AC11" s="72"/>
      <c r="AD11" s="72"/>
      <c r="AE11" s="72"/>
      <c r="AF11" s="72"/>
    </row>
    <row r="12" spans="2:35" ht="15" customHeight="1">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row>
    <row r="13" spans="2:35" ht="15" customHeight="1">
      <c r="B13" s="72"/>
      <c r="C13" s="72"/>
      <c r="D13" s="72"/>
      <c r="E13" s="72"/>
      <c r="F13" s="72"/>
      <c r="H13" s="203"/>
      <c r="I13" s="72"/>
      <c r="J13" s="72"/>
      <c r="K13" s="72"/>
      <c r="L13" s="203" t="s">
        <v>285</v>
      </c>
      <c r="M13" s="72"/>
      <c r="N13" s="72"/>
      <c r="O13" s="72"/>
      <c r="P13" s="72"/>
      <c r="Q13" s="72"/>
      <c r="R13" s="72"/>
      <c r="S13" s="72"/>
      <c r="T13" s="72"/>
      <c r="U13" s="72"/>
      <c r="V13" s="72"/>
      <c r="W13" s="72"/>
      <c r="X13" s="72"/>
      <c r="Y13" s="72"/>
      <c r="Z13" s="72"/>
      <c r="AA13" s="72"/>
      <c r="AB13" s="72"/>
      <c r="AC13" s="72"/>
      <c r="AD13" s="72"/>
      <c r="AE13" s="72"/>
      <c r="AF13" s="72"/>
    </row>
    <row r="14" spans="2:35" ht="6.75" customHeight="1">
      <c r="B14" s="72"/>
      <c r="C14" s="72"/>
      <c r="D14" s="72"/>
      <c r="E14" s="72"/>
      <c r="F14" s="72"/>
      <c r="G14" s="195"/>
      <c r="H14" s="195"/>
      <c r="I14" s="72"/>
      <c r="J14" s="72"/>
      <c r="K14" s="72"/>
      <c r="L14" s="72"/>
      <c r="M14" s="72"/>
      <c r="N14" s="72"/>
      <c r="O14" s="72"/>
      <c r="P14" s="72"/>
      <c r="Q14" s="72"/>
      <c r="R14" s="72"/>
      <c r="S14" s="72"/>
      <c r="T14" s="72"/>
      <c r="U14" s="72"/>
      <c r="V14" s="72"/>
      <c r="W14" s="72"/>
      <c r="X14" s="72"/>
      <c r="Y14" s="72"/>
      <c r="Z14" s="72"/>
      <c r="AA14" s="72"/>
      <c r="AB14" s="72"/>
      <c r="AC14" s="72"/>
      <c r="AD14" s="72"/>
      <c r="AE14" s="72"/>
      <c r="AF14" s="72"/>
    </row>
    <row r="15" spans="2:35" ht="17.25" customHeight="1">
      <c r="B15" s="72"/>
      <c r="C15" s="72"/>
      <c r="D15" s="72"/>
      <c r="E15" s="72"/>
      <c r="F15" s="72"/>
      <c r="G15" s="72"/>
      <c r="I15" s="140"/>
      <c r="J15" s="140"/>
      <c r="K15" s="72"/>
      <c r="L15" s="534" t="s">
        <v>218</v>
      </c>
      <c r="M15" s="534"/>
      <c r="N15" s="534"/>
      <c r="O15" s="534"/>
      <c r="P15" s="534"/>
      <c r="Q15" s="202"/>
      <c r="R15" s="553">
        <f>基本項目!D9</f>
        <v>0</v>
      </c>
      <c r="S15" s="553"/>
      <c r="T15" s="553"/>
      <c r="U15" s="553"/>
      <c r="V15" s="553"/>
      <c r="W15" s="553"/>
      <c r="X15" s="553"/>
      <c r="Y15" s="553"/>
      <c r="Z15" s="553"/>
      <c r="AA15" s="553"/>
      <c r="AB15" s="553"/>
      <c r="AC15" s="553"/>
      <c r="AD15" s="553"/>
      <c r="AE15" s="553"/>
      <c r="AF15" s="553"/>
    </row>
    <row r="16" spans="2:35" ht="17.25" customHeight="1">
      <c r="B16" s="72"/>
      <c r="C16" s="72"/>
      <c r="D16" s="72"/>
      <c r="E16" s="72"/>
      <c r="F16" s="72"/>
      <c r="G16" s="72"/>
      <c r="H16" s="72"/>
      <c r="J16" s="140"/>
      <c r="K16" s="72"/>
      <c r="L16" s="534"/>
      <c r="M16" s="534"/>
      <c r="N16" s="534"/>
      <c r="O16" s="534"/>
      <c r="P16" s="534"/>
      <c r="Q16" s="202"/>
      <c r="R16" s="553"/>
      <c r="S16" s="553"/>
      <c r="T16" s="553"/>
      <c r="U16" s="553"/>
      <c r="V16" s="553"/>
      <c r="W16" s="553"/>
      <c r="X16" s="553"/>
      <c r="Y16" s="553"/>
      <c r="Z16" s="553"/>
      <c r="AA16" s="553"/>
      <c r="AB16" s="553"/>
      <c r="AC16" s="553"/>
      <c r="AD16" s="553"/>
      <c r="AE16" s="553"/>
      <c r="AF16" s="553"/>
    </row>
    <row r="17" spans="2:33" ht="11.25" customHeight="1">
      <c r="B17" s="72"/>
      <c r="C17" s="72"/>
      <c r="D17" s="72"/>
      <c r="E17" s="72"/>
      <c r="F17" s="72"/>
      <c r="G17" s="72"/>
      <c r="H17" s="72"/>
      <c r="J17" s="140"/>
      <c r="K17" s="72"/>
      <c r="L17" s="72"/>
      <c r="M17" s="72"/>
      <c r="N17" s="72"/>
      <c r="O17" s="72"/>
      <c r="P17" s="72"/>
      <c r="Q17" s="72"/>
      <c r="R17" s="72"/>
      <c r="S17" s="72"/>
      <c r="T17" s="72"/>
      <c r="U17" s="72"/>
      <c r="V17" s="72"/>
      <c r="W17" s="72"/>
      <c r="X17" s="242" t="str">
        <f>CONCATENATE("(TEL ",基本項目!D13,")")</f>
        <v>(TEL )</v>
      </c>
      <c r="Y17" s="72"/>
      <c r="Z17" s="72"/>
      <c r="AA17" s="72"/>
      <c r="AB17" s="72"/>
      <c r="AC17" s="72"/>
      <c r="AD17" s="72"/>
      <c r="AE17" s="72"/>
      <c r="AF17" s="72"/>
    </row>
    <row r="18" spans="2:33" ht="18" customHeight="1">
      <c r="B18" s="72"/>
      <c r="C18" s="72"/>
      <c r="D18" s="72"/>
      <c r="E18" s="72"/>
      <c r="F18" s="72"/>
      <c r="G18" s="72"/>
      <c r="J18" s="153"/>
      <c r="K18" s="72"/>
      <c r="L18" s="534" t="s">
        <v>9</v>
      </c>
      <c r="M18" s="534"/>
      <c r="N18" s="534"/>
      <c r="O18" s="534"/>
      <c r="P18" s="534"/>
      <c r="Q18" s="202"/>
      <c r="R18" s="553">
        <f>基本項目!D10</f>
        <v>0</v>
      </c>
      <c r="S18" s="553"/>
      <c r="T18" s="553"/>
      <c r="U18" s="553"/>
      <c r="V18" s="553"/>
      <c r="W18" s="553"/>
      <c r="X18" s="553"/>
      <c r="Y18" s="553"/>
      <c r="Z18" s="553"/>
      <c r="AA18" s="553"/>
      <c r="AB18" s="553"/>
      <c r="AC18" s="553"/>
      <c r="AD18" s="553"/>
      <c r="AE18" s="553"/>
      <c r="AF18" s="553"/>
    </row>
    <row r="19" spans="2:33" ht="18" customHeight="1">
      <c r="B19" s="72"/>
      <c r="C19" s="72"/>
      <c r="D19" s="72"/>
      <c r="E19" s="72"/>
      <c r="F19" s="72"/>
      <c r="G19" s="72"/>
      <c r="H19" s="72"/>
      <c r="I19" s="140"/>
      <c r="J19" s="140"/>
      <c r="K19" s="72"/>
      <c r="L19" s="534"/>
      <c r="M19" s="534"/>
      <c r="N19" s="534"/>
      <c r="O19" s="534"/>
      <c r="P19" s="534"/>
      <c r="Q19" s="202"/>
      <c r="R19" s="553"/>
      <c r="S19" s="553"/>
      <c r="T19" s="553"/>
      <c r="U19" s="553"/>
      <c r="V19" s="553"/>
      <c r="W19" s="553"/>
      <c r="X19" s="553"/>
      <c r="Y19" s="553"/>
      <c r="Z19" s="553"/>
      <c r="AA19" s="553"/>
      <c r="AB19" s="553"/>
      <c r="AC19" s="553"/>
      <c r="AD19" s="553"/>
      <c r="AE19" s="553"/>
      <c r="AF19" s="553"/>
    </row>
    <row r="20" spans="2:33" ht="6" customHeight="1">
      <c r="B20" s="72"/>
      <c r="C20" s="72"/>
      <c r="D20" s="72"/>
      <c r="E20" s="72"/>
      <c r="F20" s="72"/>
      <c r="G20" s="72"/>
      <c r="H20" s="72"/>
      <c r="I20" s="186"/>
      <c r="J20" s="186"/>
      <c r="K20" s="72"/>
      <c r="L20" s="72"/>
      <c r="M20" s="72"/>
      <c r="N20" s="72"/>
      <c r="O20" s="72"/>
      <c r="P20" s="72"/>
      <c r="Q20" s="72"/>
      <c r="R20" s="72"/>
      <c r="S20" s="72"/>
      <c r="T20" s="72"/>
      <c r="U20" s="72"/>
      <c r="V20" s="72"/>
      <c r="W20" s="72"/>
      <c r="X20" s="72"/>
      <c r="Y20" s="72"/>
      <c r="Z20" s="72"/>
      <c r="AA20" s="72"/>
      <c r="AB20" s="72"/>
      <c r="AC20" s="72"/>
      <c r="AD20" s="72"/>
      <c r="AE20" s="72"/>
      <c r="AF20" s="72"/>
    </row>
    <row r="21" spans="2:33" ht="11.25" customHeight="1">
      <c r="B21" s="72"/>
      <c r="C21" s="72"/>
      <c r="D21" s="72"/>
      <c r="E21" s="72"/>
      <c r="F21" s="72"/>
      <c r="G21" s="72"/>
      <c r="H21" s="72"/>
      <c r="I21" s="153"/>
      <c r="J21" s="153"/>
      <c r="K21" s="72"/>
      <c r="L21" s="534" t="s">
        <v>219</v>
      </c>
      <c r="M21" s="534"/>
      <c r="N21" s="534"/>
      <c r="O21" s="534"/>
      <c r="P21" s="534"/>
      <c r="Q21" s="202"/>
      <c r="R21" s="535">
        <f>基本項目!D11</f>
        <v>0</v>
      </c>
      <c r="S21" s="535"/>
      <c r="T21" s="535"/>
      <c r="U21" s="535"/>
      <c r="V21" s="535"/>
      <c r="W21" s="535"/>
      <c r="X21" s="535"/>
      <c r="Y21" s="535"/>
      <c r="Z21" s="535"/>
      <c r="AA21" s="535"/>
      <c r="AB21" s="535"/>
      <c r="AC21" s="535"/>
      <c r="AD21" s="535"/>
      <c r="AE21" s="535"/>
      <c r="AF21" s="535"/>
    </row>
    <row r="22" spans="2:33" ht="11.25" customHeight="1">
      <c r="B22" s="72"/>
      <c r="C22" s="72"/>
      <c r="D22" s="72"/>
      <c r="E22" s="72"/>
      <c r="F22" s="72"/>
      <c r="G22" s="72"/>
      <c r="H22" s="72"/>
      <c r="I22" s="72"/>
      <c r="J22" s="72"/>
      <c r="K22" s="72"/>
      <c r="L22" s="534"/>
      <c r="M22" s="534"/>
      <c r="N22" s="534"/>
      <c r="O22" s="534"/>
      <c r="P22" s="534"/>
      <c r="Q22" s="202"/>
      <c r="R22" s="535"/>
      <c r="S22" s="535"/>
      <c r="T22" s="535"/>
      <c r="U22" s="535"/>
      <c r="V22" s="535"/>
      <c r="W22" s="535"/>
      <c r="X22" s="535"/>
      <c r="Y22" s="535"/>
      <c r="Z22" s="535"/>
      <c r="AA22" s="535"/>
      <c r="AB22" s="535"/>
      <c r="AC22" s="535"/>
      <c r="AD22" s="535"/>
      <c r="AE22" s="535"/>
      <c r="AF22" s="535"/>
    </row>
    <row r="23" spans="2:33" ht="6" customHeight="1">
      <c r="B23" s="72"/>
      <c r="C23" s="72"/>
      <c r="D23" s="191"/>
      <c r="E23" s="191"/>
      <c r="F23" s="191"/>
      <c r="G23" s="191"/>
      <c r="H23" s="191"/>
      <c r="I23" s="191"/>
      <c r="J23" s="191"/>
      <c r="K23" s="72"/>
      <c r="L23" s="202"/>
      <c r="M23" s="202"/>
      <c r="N23" s="202"/>
      <c r="O23" s="202"/>
      <c r="P23" s="202"/>
      <c r="Q23" s="202"/>
      <c r="R23" s="202"/>
      <c r="S23" s="202"/>
      <c r="T23" s="202"/>
      <c r="U23" s="202"/>
      <c r="V23" s="202"/>
      <c r="W23" s="202"/>
      <c r="X23" s="202"/>
      <c r="Y23" s="202"/>
      <c r="Z23" s="202"/>
      <c r="AA23" s="202"/>
      <c r="AB23" s="202"/>
      <c r="AC23" s="202"/>
      <c r="AD23" s="202"/>
      <c r="AE23" s="202"/>
      <c r="AF23" s="202"/>
    </row>
    <row r="24" spans="2:33" ht="12" customHeight="1">
      <c r="B24" s="72"/>
      <c r="C24" s="72"/>
      <c r="D24" s="72"/>
      <c r="E24" s="72"/>
      <c r="F24" s="72"/>
      <c r="G24" s="72"/>
      <c r="H24" s="72"/>
      <c r="I24" s="153"/>
      <c r="J24" s="153"/>
      <c r="K24" s="72"/>
      <c r="L24" s="534" t="s">
        <v>220</v>
      </c>
      <c r="M24" s="534"/>
      <c r="N24" s="534"/>
      <c r="O24" s="534"/>
      <c r="P24" s="534"/>
      <c r="Q24" s="202"/>
      <c r="R24" s="535">
        <f>基本項目!D12</f>
        <v>0</v>
      </c>
      <c r="S24" s="535"/>
      <c r="T24" s="535"/>
      <c r="U24" s="535"/>
      <c r="V24" s="535"/>
      <c r="W24" s="535"/>
      <c r="X24" s="535"/>
      <c r="Y24" s="535"/>
      <c r="Z24" s="535"/>
      <c r="AA24" s="535"/>
      <c r="AB24" s="535"/>
      <c r="AC24" s="535"/>
      <c r="AD24" s="535"/>
      <c r="AE24" s="535"/>
      <c r="AF24" s="536" t="s">
        <v>221</v>
      </c>
      <c r="AG24" s="536"/>
    </row>
    <row r="25" spans="2:33" ht="12" customHeight="1">
      <c r="B25" s="72"/>
      <c r="C25" s="72"/>
      <c r="D25" s="72"/>
      <c r="E25" s="72"/>
      <c r="F25" s="72"/>
      <c r="G25" s="72"/>
      <c r="H25" s="72"/>
      <c r="I25" s="72"/>
      <c r="J25" s="72"/>
      <c r="K25" s="72"/>
      <c r="L25" s="534"/>
      <c r="M25" s="534"/>
      <c r="N25" s="534"/>
      <c r="O25" s="534"/>
      <c r="P25" s="534"/>
      <c r="Q25" s="202"/>
      <c r="R25" s="535"/>
      <c r="S25" s="535"/>
      <c r="T25" s="535"/>
      <c r="U25" s="535"/>
      <c r="V25" s="535"/>
      <c r="W25" s="535"/>
      <c r="X25" s="535"/>
      <c r="Y25" s="535"/>
      <c r="Z25" s="535"/>
      <c r="AA25" s="535"/>
      <c r="AB25" s="535"/>
      <c r="AC25" s="535"/>
      <c r="AD25" s="535"/>
      <c r="AE25" s="535"/>
      <c r="AF25" s="536"/>
      <c r="AG25" s="536"/>
    </row>
    <row r="26" spans="2:33" ht="10.5" customHeight="1" thickBot="1">
      <c r="B26" s="72"/>
      <c r="C26" s="72"/>
      <c r="D26" s="191"/>
      <c r="E26" s="191"/>
      <c r="F26" s="191"/>
      <c r="G26" s="191"/>
      <c r="H26" s="191"/>
      <c r="I26" s="191"/>
      <c r="J26" s="191"/>
      <c r="K26" s="72"/>
      <c r="L26" s="72"/>
      <c r="M26" s="72"/>
      <c r="N26" s="72"/>
      <c r="O26" s="72"/>
      <c r="P26" s="72"/>
      <c r="Q26" s="72"/>
      <c r="R26" s="72"/>
      <c r="S26" s="72"/>
      <c r="T26" s="72"/>
      <c r="U26" s="72"/>
      <c r="V26" s="72"/>
      <c r="W26" s="72"/>
      <c r="X26" s="72"/>
      <c r="Y26" s="72"/>
      <c r="Z26" s="72"/>
      <c r="AA26" s="72"/>
      <c r="AB26" s="72"/>
      <c r="AC26" s="72"/>
      <c r="AD26" s="72"/>
      <c r="AE26" s="72"/>
      <c r="AF26" s="72"/>
    </row>
    <row r="27" spans="2:33" ht="18.75" customHeight="1">
      <c r="B27" s="575" t="s">
        <v>147</v>
      </c>
      <c r="C27" s="538"/>
      <c r="D27" s="538"/>
      <c r="E27" s="538"/>
      <c r="F27" s="538"/>
      <c r="G27" s="538"/>
      <c r="H27" s="538"/>
      <c r="I27" s="538"/>
      <c r="J27" s="538"/>
      <c r="K27" s="538" t="s">
        <v>225</v>
      </c>
      <c r="L27" s="538"/>
      <c r="M27" s="538"/>
      <c r="N27" s="538"/>
      <c r="O27" s="538"/>
      <c r="P27" s="538"/>
      <c r="Q27" s="538"/>
      <c r="R27" s="538" t="s">
        <v>224</v>
      </c>
      <c r="S27" s="538"/>
      <c r="T27" s="538"/>
      <c r="U27" s="538" t="s">
        <v>222</v>
      </c>
      <c r="V27" s="538"/>
      <c r="W27" s="538"/>
      <c r="X27" s="538"/>
      <c r="Y27" s="538" t="s">
        <v>223</v>
      </c>
      <c r="Z27" s="538"/>
      <c r="AA27" s="538"/>
      <c r="AB27" s="538"/>
      <c r="AC27" s="538"/>
      <c r="AD27" s="538"/>
      <c r="AE27" s="538"/>
      <c r="AF27" s="538"/>
      <c r="AG27" s="541"/>
    </row>
    <row r="28" spans="2:33" ht="36.75" customHeight="1">
      <c r="B28" s="560">
        <f>基本項目!D32</f>
        <v>0</v>
      </c>
      <c r="C28" s="542"/>
      <c r="D28" s="542"/>
      <c r="E28" s="542"/>
      <c r="F28" s="542"/>
      <c r="G28" s="542"/>
      <c r="H28" s="542"/>
      <c r="I28" s="542"/>
      <c r="J28" s="542"/>
      <c r="K28" s="542">
        <f>基本項目!D33</f>
        <v>0</v>
      </c>
      <c r="L28" s="542"/>
      <c r="M28" s="542"/>
      <c r="N28" s="542"/>
      <c r="O28" s="542"/>
      <c r="P28" s="542"/>
      <c r="Q28" s="542"/>
      <c r="R28" s="542">
        <f>基本項目!D34</f>
        <v>0</v>
      </c>
      <c r="S28" s="542"/>
      <c r="T28" s="542"/>
      <c r="U28" s="537">
        <f>基本項目!D35</f>
        <v>0</v>
      </c>
      <c r="V28" s="537"/>
      <c r="W28" s="537"/>
      <c r="X28" s="537"/>
      <c r="Y28" s="539">
        <f>基本項目!D36</f>
        <v>0</v>
      </c>
      <c r="Z28" s="539"/>
      <c r="AA28" s="539"/>
      <c r="AB28" s="539"/>
      <c r="AC28" s="539"/>
      <c r="AD28" s="539"/>
      <c r="AE28" s="539"/>
      <c r="AF28" s="539"/>
      <c r="AG28" s="540"/>
    </row>
    <row r="29" spans="2:33" ht="29.25" customHeight="1">
      <c r="B29" s="564" t="s">
        <v>286</v>
      </c>
      <c r="C29" s="539"/>
      <c r="D29" s="539"/>
      <c r="E29" s="539"/>
      <c r="F29" s="539"/>
      <c r="G29" s="539"/>
      <c r="H29" s="539"/>
      <c r="I29" s="539"/>
      <c r="J29" s="539"/>
      <c r="K29" s="539"/>
      <c r="L29" s="539"/>
      <c r="M29" s="539"/>
      <c r="N29" s="539"/>
      <c r="O29" s="539"/>
      <c r="P29" s="539"/>
      <c r="Q29" s="539"/>
      <c r="R29" s="539"/>
      <c r="S29" s="539"/>
      <c r="T29" s="539"/>
      <c r="U29" s="539"/>
      <c r="V29" s="539"/>
      <c r="W29" s="539"/>
      <c r="X29" s="539"/>
      <c r="Y29" s="539"/>
      <c r="Z29" s="539"/>
      <c r="AA29" s="539"/>
      <c r="AB29" s="539"/>
      <c r="AC29" s="539"/>
      <c r="AD29" s="539"/>
      <c r="AE29" s="539"/>
      <c r="AF29" s="539"/>
      <c r="AG29" s="540"/>
    </row>
    <row r="30" spans="2:33" ht="27" customHeight="1" thickBot="1">
      <c r="B30" s="561">
        <f>基本項目!D37</f>
        <v>0</v>
      </c>
      <c r="C30" s="562"/>
      <c r="D30" s="562"/>
      <c r="E30" s="562"/>
      <c r="F30" s="562"/>
      <c r="G30" s="562"/>
      <c r="H30" s="562"/>
      <c r="I30" s="562"/>
      <c r="J30" s="562"/>
      <c r="K30" s="562"/>
      <c r="L30" s="562"/>
      <c r="M30" s="562"/>
      <c r="N30" s="562"/>
      <c r="O30" s="562"/>
      <c r="P30" s="562"/>
      <c r="Q30" s="562"/>
      <c r="R30" s="562"/>
      <c r="S30" s="562"/>
      <c r="T30" s="562"/>
      <c r="U30" s="562"/>
      <c r="V30" s="562"/>
      <c r="W30" s="562"/>
      <c r="X30" s="562"/>
      <c r="Y30" s="562"/>
      <c r="Z30" s="562"/>
      <c r="AA30" s="562"/>
      <c r="AB30" s="562"/>
      <c r="AC30" s="562"/>
      <c r="AD30" s="562"/>
      <c r="AE30" s="562"/>
      <c r="AF30" s="562"/>
      <c r="AG30" s="563"/>
    </row>
    <row r="31" spans="2:33" ht="3.75" customHeight="1">
      <c r="B31" s="72"/>
      <c r="C31" s="72"/>
      <c r="D31" s="241"/>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row>
    <row r="32" spans="2:33" ht="48.75" customHeight="1">
      <c r="B32" s="519" t="s">
        <v>226</v>
      </c>
      <c r="C32" s="519"/>
      <c r="D32" s="519"/>
      <c r="E32" s="519"/>
      <c r="F32" s="519"/>
      <c r="G32" s="519"/>
      <c r="H32" s="519"/>
      <c r="I32" s="519"/>
      <c r="J32" s="519"/>
      <c r="K32" s="519"/>
      <c r="L32" s="519"/>
      <c r="M32" s="519"/>
      <c r="N32" s="519"/>
      <c r="O32" s="519"/>
      <c r="P32" s="519"/>
      <c r="Q32" s="519"/>
      <c r="R32" s="519"/>
      <c r="S32" s="519"/>
      <c r="T32" s="519"/>
      <c r="U32" s="519"/>
      <c r="V32" s="519"/>
      <c r="W32" s="519"/>
      <c r="X32" s="519"/>
      <c r="Y32" s="519"/>
      <c r="Z32" s="519"/>
      <c r="AA32" s="519"/>
      <c r="AB32" s="519"/>
      <c r="AC32" s="519"/>
      <c r="AD32" s="519"/>
      <c r="AE32" s="519"/>
      <c r="AF32" s="519"/>
      <c r="AG32" s="519"/>
    </row>
    <row r="33" spans="2:35" ht="7.5" customHeight="1" thickBot="1">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row>
    <row r="34" spans="2:35" ht="7.5" customHeight="1">
      <c r="B34" s="565" t="s">
        <v>149</v>
      </c>
      <c r="C34" s="208"/>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209"/>
    </row>
    <row r="35" spans="2:35" ht="21" customHeight="1">
      <c r="B35" s="566"/>
      <c r="C35" s="83"/>
      <c r="D35" s="81"/>
      <c r="E35" s="568">
        <f>基本項目!D36</f>
        <v>0</v>
      </c>
      <c r="F35" s="568"/>
      <c r="G35" s="568"/>
      <c r="H35" s="568"/>
      <c r="I35" s="568"/>
      <c r="J35" s="568"/>
      <c r="K35" s="568"/>
      <c r="L35" s="568"/>
      <c r="M35" s="568"/>
      <c r="N35" s="568"/>
      <c r="O35" s="568"/>
      <c r="P35" s="568"/>
      <c r="Q35" s="568"/>
      <c r="R35" s="568"/>
      <c r="S35" s="568"/>
      <c r="T35" s="568"/>
      <c r="U35" s="568"/>
      <c r="V35" s="568"/>
      <c r="W35" s="568"/>
      <c r="X35" s="568"/>
      <c r="Y35" s="568"/>
      <c r="Z35" s="206" t="s">
        <v>251</v>
      </c>
      <c r="AA35" s="204"/>
      <c r="AB35" s="204"/>
      <c r="AC35" s="204"/>
      <c r="AD35" s="204"/>
      <c r="AE35" s="204"/>
      <c r="AF35" s="204"/>
      <c r="AG35" s="210"/>
    </row>
    <row r="36" spans="2:35" ht="13.5" customHeight="1">
      <c r="B36" s="566"/>
      <c r="C36" s="83"/>
      <c r="D36" s="81"/>
      <c r="E36" s="206" t="s">
        <v>148</v>
      </c>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210"/>
    </row>
    <row r="37" spans="2:35" ht="11.25" customHeight="1">
      <c r="B37" s="566"/>
      <c r="C37" s="83"/>
      <c r="D37" s="81"/>
      <c r="E37" s="204"/>
      <c r="F37" s="81"/>
      <c r="G37" s="81"/>
      <c r="H37" s="81"/>
      <c r="I37" s="81"/>
      <c r="J37" s="81"/>
      <c r="K37" s="81"/>
      <c r="L37" s="81"/>
      <c r="M37" s="81"/>
      <c r="N37" s="81"/>
      <c r="O37" s="81"/>
      <c r="P37" s="81"/>
      <c r="Q37" s="81"/>
      <c r="R37" s="81"/>
      <c r="S37" s="81"/>
      <c r="T37" s="81"/>
      <c r="U37" s="81"/>
      <c r="V37" s="81"/>
      <c r="W37" s="81"/>
      <c r="X37" s="543" t="s">
        <v>252</v>
      </c>
      <c r="Y37" s="543"/>
      <c r="Z37" s="543"/>
      <c r="AA37" s="543"/>
      <c r="AB37" s="543"/>
      <c r="AC37" s="543"/>
      <c r="AD37" s="543"/>
      <c r="AE37" s="543"/>
      <c r="AF37" s="543"/>
      <c r="AG37" s="210"/>
      <c r="AI37" s="166" t="s">
        <v>280</v>
      </c>
    </row>
    <row r="38" spans="2:35">
      <c r="B38" s="566"/>
      <c r="C38" s="83"/>
      <c r="D38" s="205" t="s">
        <v>279</v>
      </c>
      <c r="E38" s="83"/>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210"/>
    </row>
    <row r="39" spans="2:35">
      <c r="B39" s="566"/>
      <c r="C39" s="83"/>
      <c r="D39" s="81"/>
      <c r="E39" s="81"/>
      <c r="F39" s="81"/>
      <c r="G39" s="81"/>
      <c r="H39" s="81"/>
      <c r="I39" s="81"/>
      <c r="J39" s="81"/>
      <c r="K39" s="81"/>
      <c r="L39" s="554" t="s">
        <v>151</v>
      </c>
      <c r="M39" s="554"/>
      <c r="N39" s="554"/>
      <c r="O39" s="554"/>
      <c r="P39" s="81"/>
      <c r="Q39" s="528">
        <f>基本項目!D9</f>
        <v>0</v>
      </c>
      <c r="R39" s="528"/>
      <c r="S39" s="528"/>
      <c r="T39" s="528"/>
      <c r="U39" s="528"/>
      <c r="V39" s="528"/>
      <c r="W39" s="528"/>
      <c r="X39" s="528"/>
      <c r="Y39" s="528"/>
      <c r="Z39" s="528"/>
      <c r="AA39" s="528"/>
      <c r="AB39" s="528"/>
      <c r="AC39" s="528"/>
      <c r="AD39" s="528"/>
      <c r="AE39" s="528"/>
      <c r="AF39" s="528"/>
      <c r="AG39" s="210"/>
    </row>
    <row r="40" spans="2:35">
      <c r="B40" s="566"/>
      <c r="C40" s="83"/>
      <c r="D40" s="83"/>
      <c r="E40" s="205"/>
      <c r="F40" s="205"/>
      <c r="G40" s="81"/>
      <c r="H40" s="81"/>
      <c r="I40" s="81"/>
      <c r="J40" s="81"/>
      <c r="K40" s="81"/>
      <c r="L40" s="554"/>
      <c r="M40" s="554"/>
      <c r="N40" s="554"/>
      <c r="O40" s="554"/>
      <c r="P40" s="81"/>
      <c r="Q40" s="528"/>
      <c r="R40" s="528"/>
      <c r="S40" s="528"/>
      <c r="T40" s="528"/>
      <c r="U40" s="528"/>
      <c r="V40" s="528"/>
      <c r="W40" s="528"/>
      <c r="X40" s="528"/>
      <c r="Y40" s="528"/>
      <c r="Z40" s="528"/>
      <c r="AA40" s="528"/>
      <c r="AB40" s="528"/>
      <c r="AC40" s="528"/>
      <c r="AD40" s="528"/>
      <c r="AE40" s="528"/>
      <c r="AF40" s="528"/>
      <c r="AG40" s="210"/>
    </row>
    <row r="41" spans="2:35" ht="5.25" customHeight="1">
      <c r="B41" s="566"/>
      <c r="C41" s="83"/>
      <c r="D41" s="81"/>
      <c r="E41" s="81"/>
      <c r="F41" s="83"/>
      <c r="G41" s="157"/>
      <c r="H41" s="83"/>
      <c r="I41" s="157"/>
      <c r="J41" s="157"/>
      <c r="K41" s="81"/>
      <c r="L41" s="149"/>
      <c r="M41" s="149"/>
      <c r="N41" s="149"/>
      <c r="O41" s="149"/>
      <c r="P41" s="81"/>
      <c r="Q41" s="81"/>
      <c r="R41" s="81"/>
      <c r="S41" s="81"/>
      <c r="T41" s="81"/>
      <c r="U41" s="81"/>
      <c r="V41" s="81"/>
      <c r="W41" s="81"/>
      <c r="X41" s="81"/>
      <c r="Y41" s="81"/>
      <c r="Z41" s="81"/>
      <c r="AA41" s="81"/>
      <c r="AB41" s="81"/>
      <c r="AC41" s="81"/>
      <c r="AD41" s="81"/>
      <c r="AE41" s="81"/>
      <c r="AF41" s="81"/>
      <c r="AG41" s="210"/>
    </row>
    <row r="42" spans="2:35">
      <c r="B42" s="566"/>
      <c r="C42" s="83"/>
      <c r="D42" s="81"/>
      <c r="E42" s="81"/>
      <c r="F42" s="243"/>
      <c r="G42" s="243"/>
      <c r="H42" s="207"/>
      <c r="I42" s="81"/>
      <c r="J42" s="81"/>
      <c r="K42" s="81"/>
      <c r="L42" s="554" t="s">
        <v>9</v>
      </c>
      <c r="M42" s="554"/>
      <c r="N42" s="554"/>
      <c r="O42" s="554"/>
      <c r="P42" s="81"/>
      <c r="Q42" s="528">
        <f>基本項目!D10</f>
        <v>0</v>
      </c>
      <c r="R42" s="528"/>
      <c r="S42" s="528"/>
      <c r="T42" s="528"/>
      <c r="U42" s="528"/>
      <c r="V42" s="528"/>
      <c r="W42" s="528"/>
      <c r="X42" s="528"/>
      <c r="Y42" s="528"/>
      <c r="Z42" s="528"/>
      <c r="AA42" s="528"/>
      <c r="AB42" s="528"/>
      <c r="AC42" s="528"/>
      <c r="AD42" s="528"/>
      <c r="AE42" s="528"/>
      <c r="AF42" s="528"/>
      <c r="AG42" s="210"/>
    </row>
    <row r="43" spans="2:35">
      <c r="B43" s="566"/>
      <c r="C43" s="83"/>
      <c r="D43" s="81"/>
      <c r="E43" s="81"/>
      <c r="F43" s="83"/>
      <c r="G43" s="157"/>
      <c r="H43" s="83"/>
      <c r="I43" s="157"/>
      <c r="J43" s="157"/>
      <c r="K43" s="81"/>
      <c r="L43" s="554"/>
      <c r="M43" s="554"/>
      <c r="N43" s="554"/>
      <c r="O43" s="554"/>
      <c r="P43" s="81"/>
      <c r="Q43" s="528"/>
      <c r="R43" s="528"/>
      <c r="S43" s="528"/>
      <c r="T43" s="528"/>
      <c r="U43" s="528"/>
      <c r="V43" s="528"/>
      <c r="W43" s="528"/>
      <c r="X43" s="528"/>
      <c r="Y43" s="528"/>
      <c r="Z43" s="528"/>
      <c r="AA43" s="528"/>
      <c r="AB43" s="528"/>
      <c r="AC43" s="528"/>
      <c r="AD43" s="528"/>
      <c r="AE43" s="528"/>
      <c r="AF43" s="528"/>
      <c r="AG43" s="210"/>
    </row>
    <row r="44" spans="2:35" ht="6" customHeight="1">
      <c r="B44" s="566"/>
      <c r="C44" s="83"/>
      <c r="D44" s="81"/>
      <c r="E44" s="81"/>
      <c r="F44" s="243"/>
      <c r="G44" s="243"/>
      <c r="H44" s="81"/>
      <c r="I44" s="207"/>
      <c r="J44" s="81"/>
      <c r="K44" s="81"/>
      <c r="L44" s="149"/>
      <c r="M44" s="149"/>
      <c r="N44" s="149"/>
      <c r="O44" s="149"/>
      <c r="P44" s="81"/>
      <c r="Q44" s="81"/>
      <c r="R44" s="81"/>
      <c r="S44" s="81"/>
      <c r="T44" s="81"/>
      <c r="U44" s="81"/>
      <c r="V44" s="81"/>
      <c r="W44" s="81"/>
      <c r="X44" s="81"/>
      <c r="Y44" s="81"/>
      <c r="Z44" s="81"/>
      <c r="AA44" s="81"/>
      <c r="AB44" s="81"/>
      <c r="AC44" s="81"/>
      <c r="AD44" s="81"/>
      <c r="AE44" s="81"/>
      <c r="AF44" s="81"/>
      <c r="AG44" s="210"/>
    </row>
    <row r="45" spans="2:35" ht="12" customHeight="1">
      <c r="B45" s="566"/>
      <c r="C45" s="83"/>
      <c r="D45" s="81"/>
      <c r="E45" s="81"/>
      <c r="F45" s="558"/>
      <c r="G45" s="558"/>
      <c r="H45" s="559"/>
      <c r="I45" s="559"/>
      <c r="J45" s="559"/>
      <c r="K45" s="81"/>
      <c r="L45" s="554" t="s">
        <v>219</v>
      </c>
      <c r="M45" s="554"/>
      <c r="N45" s="554"/>
      <c r="O45" s="554"/>
      <c r="P45" s="206"/>
      <c r="Q45" s="528">
        <f>基本項目!D11</f>
        <v>0</v>
      </c>
      <c r="R45" s="528"/>
      <c r="S45" s="528"/>
      <c r="T45" s="528"/>
      <c r="U45" s="528"/>
      <c r="V45" s="528"/>
      <c r="W45" s="528"/>
      <c r="X45" s="528"/>
      <c r="Y45" s="528"/>
      <c r="Z45" s="528"/>
      <c r="AA45" s="528"/>
      <c r="AB45" s="528"/>
      <c r="AC45" s="528"/>
      <c r="AD45" s="528"/>
      <c r="AE45" s="528"/>
      <c r="AF45" s="528"/>
      <c r="AG45" s="210"/>
    </row>
    <row r="46" spans="2:35" ht="12" customHeight="1">
      <c r="B46" s="566"/>
      <c r="C46" s="83"/>
      <c r="D46" s="81"/>
      <c r="E46" s="81"/>
      <c r="F46" s="81"/>
      <c r="G46" s="81"/>
      <c r="H46" s="207"/>
      <c r="I46" s="207"/>
      <c r="J46" s="81"/>
      <c r="K46" s="81"/>
      <c r="L46" s="554"/>
      <c r="M46" s="554"/>
      <c r="N46" s="554"/>
      <c r="O46" s="554"/>
      <c r="P46" s="206"/>
      <c r="Q46" s="528"/>
      <c r="R46" s="528"/>
      <c r="S46" s="528"/>
      <c r="T46" s="528"/>
      <c r="U46" s="528"/>
      <c r="V46" s="528"/>
      <c r="W46" s="528"/>
      <c r="X46" s="528"/>
      <c r="Y46" s="528"/>
      <c r="Z46" s="528"/>
      <c r="AA46" s="528"/>
      <c r="AB46" s="528"/>
      <c r="AC46" s="528"/>
      <c r="AD46" s="528"/>
      <c r="AE46" s="528"/>
      <c r="AF46" s="528"/>
      <c r="AG46" s="210"/>
    </row>
    <row r="47" spans="2:35" ht="5.25" customHeight="1">
      <c r="B47" s="566"/>
      <c r="C47" s="81"/>
      <c r="D47" s="81"/>
      <c r="E47" s="81"/>
      <c r="F47" s="81"/>
      <c r="G47" s="81"/>
      <c r="H47" s="557" t="str">
        <f>CONCATENATE(基本項目!C48,"   ",基本項目!C49)</f>
        <v xml:space="preserve">   </v>
      </c>
      <c r="I47" s="557"/>
      <c r="J47" s="81"/>
      <c r="K47" s="81"/>
      <c r="L47" s="149"/>
      <c r="M47" s="149"/>
      <c r="N47" s="149"/>
      <c r="O47" s="149"/>
      <c r="P47" s="81"/>
      <c r="Q47" s="81"/>
      <c r="R47" s="81"/>
      <c r="S47" s="81"/>
      <c r="T47" s="81"/>
      <c r="U47" s="81"/>
      <c r="V47" s="81"/>
      <c r="W47" s="81"/>
      <c r="X47" s="81"/>
      <c r="Y47" s="81"/>
      <c r="Z47" s="81"/>
      <c r="AA47" s="81"/>
      <c r="AB47" s="81"/>
      <c r="AC47" s="81"/>
      <c r="AD47" s="81"/>
      <c r="AE47" s="81"/>
      <c r="AF47" s="81"/>
      <c r="AG47" s="210"/>
    </row>
    <row r="48" spans="2:35">
      <c r="B48" s="566"/>
      <c r="C48" s="556"/>
      <c r="D48" s="556"/>
      <c r="E48" s="556"/>
      <c r="G48" s="157"/>
      <c r="H48" s="157"/>
      <c r="I48" s="157"/>
      <c r="J48" s="157"/>
      <c r="K48" s="81"/>
      <c r="L48" s="554" t="s">
        <v>220</v>
      </c>
      <c r="M48" s="554"/>
      <c r="N48" s="554"/>
      <c r="O48" s="554"/>
      <c r="P48" s="206"/>
      <c r="Q48" s="528">
        <f>基本項目!D12</f>
        <v>0</v>
      </c>
      <c r="R48" s="528"/>
      <c r="S48" s="528"/>
      <c r="T48" s="528"/>
      <c r="U48" s="528"/>
      <c r="V48" s="528"/>
      <c r="W48" s="528"/>
      <c r="X48" s="528"/>
      <c r="Y48" s="528"/>
      <c r="Z48" s="528"/>
      <c r="AA48" s="528"/>
      <c r="AB48" s="528"/>
      <c r="AC48" s="528"/>
      <c r="AD48" s="528"/>
      <c r="AE48" s="528"/>
      <c r="AF48" s="530" t="s">
        <v>221</v>
      </c>
      <c r="AG48" s="531"/>
    </row>
    <row r="49" spans="2:35" ht="15" thickBot="1">
      <c r="B49" s="567"/>
      <c r="C49" s="84"/>
      <c r="D49" s="84"/>
      <c r="E49" s="84"/>
      <c r="F49" s="84"/>
      <c r="G49" s="84"/>
      <c r="H49" s="84"/>
      <c r="I49" s="84"/>
      <c r="J49" s="84"/>
      <c r="K49" s="84"/>
      <c r="L49" s="555"/>
      <c r="M49" s="555"/>
      <c r="N49" s="555"/>
      <c r="O49" s="555"/>
      <c r="P49" s="211"/>
      <c r="Q49" s="529"/>
      <c r="R49" s="529"/>
      <c r="S49" s="529"/>
      <c r="T49" s="529"/>
      <c r="U49" s="529"/>
      <c r="V49" s="529"/>
      <c r="W49" s="529"/>
      <c r="X49" s="529"/>
      <c r="Y49" s="529"/>
      <c r="Z49" s="529"/>
      <c r="AA49" s="529"/>
      <c r="AB49" s="529"/>
      <c r="AC49" s="529"/>
      <c r="AD49" s="529"/>
      <c r="AE49" s="529"/>
      <c r="AF49" s="532"/>
      <c r="AG49" s="533"/>
    </row>
    <row r="50" spans="2:35" ht="3.75" customHeight="1">
      <c r="B50" s="72"/>
      <c r="C50" s="72"/>
      <c r="D50" s="72"/>
      <c r="E50" s="72"/>
      <c r="F50" s="72"/>
      <c r="G50" s="72"/>
      <c r="H50" s="72"/>
      <c r="I50" s="72"/>
      <c r="J50" s="72"/>
      <c r="K50" s="72"/>
      <c r="L50" s="72"/>
      <c r="M50" s="72"/>
      <c r="N50" s="72"/>
      <c r="O50" s="72"/>
      <c r="P50" s="72"/>
      <c r="Q50" s="72"/>
      <c r="R50" s="72"/>
      <c r="S50" s="72"/>
      <c r="T50" s="72"/>
      <c r="U50" s="72"/>
      <c r="V50" s="72"/>
      <c r="W50" s="72"/>
    </row>
    <row r="51" spans="2:35" ht="27" customHeight="1" thickBot="1">
      <c r="B51" s="553" t="s">
        <v>227</v>
      </c>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c r="AA51" s="553"/>
      <c r="AB51" s="553"/>
      <c r="AC51" s="553"/>
      <c r="AD51" s="553"/>
      <c r="AE51" s="553"/>
      <c r="AF51" s="553"/>
      <c r="AG51" s="553"/>
    </row>
    <row r="52" spans="2:35" ht="20.25" customHeight="1" thickBot="1">
      <c r="B52" s="549" t="s">
        <v>231</v>
      </c>
      <c r="C52" s="549"/>
      <c r="D52" s="549"/>
      <c r="E52" s="549"/>
      <c r="F52" s="544" t="s">
        <v>233</v>
      </c>
      <c r="G52" s="544"/>
      <c r="H52" s="544"/>
      <c r="I52" s="544"/>
      <c r="J52" s="546" t="str">
        <f>CONCATENATE(基本項目!D17,"　　",基本項目!D18)</f>
        <v>　　</v>
      </c>
      <c r="K52" s="547"/>
      <c r="L52" s="547"/>
      <c r="M52" s="547"/>
      <c r="N52" s="547"/>
      <c r="O52" s="547"/>
      <c r="P52" s="547"/>
      <c r="Q52" s="547"/>
      <c r="R52" s="547"/>
      <c r="S52" s="547"/>
      <c r="T52" s="547"/>
      <c r="U52" s="547"/>
      <c r="V52" s="548"/>
      <c r="W52" s="544" t="s">
        <v>234</v>
      </c>
      <c r="X52" s="544"/>
      <c r="Y52" s="544"/>
      <c r="Z52" s="544"/>
      <c r="AA52" s="545">
        <f>基本項目!D19</f>
        <v>0</v>
      </c>
      <c r="AB52" s="545"/>
      <c r="AC52" s="545"/>
      <c r="AD52" s="545"/>
      <c r="AE52" s="545"/>
      <c r="AF52" s="545"/>
      <c r="AG52" s="545"/>
    </row>
    <row r="53" spans="2:35" ht="20.25" customHeight="1" thickBot="1">
      <c r="B53" s="549" t="s">
        <v>232</v>
      </c>
      <c r="C53" s="549"/>
      <c r="D53" s="549"/>
      <c r="E53" s="549"/>
      <c r="F53" s="544" t="s">
        <v>233</v>
      </c>
      <c r="G53" s="544"/>
      <c r="H53" s="544"/>
      <c r="I53" s="544"/>
      <c r="J53" s="550" t="str">
        <f>CONCATENATE(基本項目!D15,"　　",基本項目!D16)</f>
        <v>　　</v>
      </c>
      <c r="K53" s="551"/>
      <c r="L53" s="551"/>
      <c r="M53" s="551"/>
      <c r="N53" s="551"/>
      <c r="O53" s="551"/>
      <c r="P53" s="551"/>
      <c r="Q53" s="551"/>
      <c r="R53" s="551"/>
      <c r="S53" s="551"/>
      <c r="T53" s="551"/>
      <c r="U53" s="551"/>
      <c r="V53" s="552"/>
      <c r="W53" s="544" t="s">
        <v>234</v>
      </c>
      <c r="X53" s="544"/>
      <c r="Y53" s="544"/>
      <c r="Z53" s="544"/>
      <c r="AA53" s="545">
        <f>基本項目!D13</f>
        <v>0</v>
      </c>
      <c r="AB53" s="545"/>
      <c r="AC53" s="545"/>
      <c r="AD53" s="545"/>
      <c r="AE53" s="545"/>
      <c r="AF53" s="545"/>
      <c r="AG53" s="545"/>
    </row>
    <row r="54" spans="2:35" ht="4.5" customHeight="1">
      <c r="B54" s="212"/>
      <c r="C54" s="212"/>
      <c r="D54" s="212"/>
      <c r="E54" s="212"/>
      <c r="F54" s="213"/>
      <c r="G54" s="213"/>
      <c r="H54" s="213"/>
      <c r="I54" s="213"/>
      <c r="J54" s="215"/>
      <c r="K54" s="215"/>
      <c r="L54" s="215"/>
      <c r="M54" s="215"/>
      <c r="N54" s="215"/>
      <c r="O54" s="215"/>
      <c r="P54" s="215"/>
      <c r="Q54" s="215"/>
      <c r="R54" s="215"/>
      <c r="S54" s="215"/>
      <c r="T54" s="215"/>
      <c r="U54" s="215"/>
      <c r="V54" s="215"/>
      <c r="W54" s="213"/>
      <c r="X54" s="213"/>
      <c r="Y54" s="213"/>
      <c r="Z54" s="213"/>
      <c r="AA54" s="214"/>
      <c r="AB54" s="214"/>
      <c r="AC54" s="214"/>
      <c r="AD54" s="214"/>
      <c r="AE54" s="214"/>
      <c r="AF54" s="214"/>
      <c r="AG54" s="214"/>
    </row>
    <row r="55" spans="2:35" ht="21" customHeight="1">
      <c r="B55" s="157" t="s">
        <v>236</v>
      </c>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row>
    <row r="56" spans="2:35">
      <c r="B56" s="137"/>
      <c r="C56" s="519" t="s">
        <v>237</v>
      </c>
      <c r="D56" s="520"/>
      <c r="E56" s="520"/>
      <c r="F56" s="520"/>
      <c r="G56" s="520"/>
      <c r="H56" s="520"/>
      <c r="I56" s="520"/>
      <c r="J56" s="520"/>
      <c r="K56" s="520"/>
      <c r="L56" s="520"/>
      <c r="M56" s="520"/>
      <c r="N56" s="520"/>
      <c r="O56" s="520"/>
      <c r="P56" s="520"/>
      <c r="Q56" s="520"/>
      <c r="R56" s="520"/>
      <c r="S56" s="520"/>
      <c r="T56" s="520"/>
      <c r="U56" s="520"/>
      <c r="V56" s="520"/>
      <c r="W56" s="520"/>
      <c r="X56" s="520"/>
      <c r="Y56" s="520"/>
      <c r="Z56" s="520"/>
      <c r="AA56" s="520"/>
      <c r="AB56" s="520"/>
      <c r="AC56" s="520"/>
      <c r="AD56" s="520"/>
      <c r="AE56" s="520"/>
      <c r="AF56" s="520"/>
      <c r="AG56" s="520"/>
      <c r="AI56" s="25" t="s">
        <v>238</v>
      </c>
    </row>
    <row r="57" spans="2:35">
      <c r="B57" s="137"/>
      <c r="C57" s="520"/>
      <c r="D57" s="520"/>
      <c r="E57" s="520"/>
      <c r="F57" s="520"/>
      <c r="G57" s="520"/>
      <c r="H57" s="520"/>
      <c r="I57" s="520"/>
      <c r="J57" s="520"/>
      <c r="K57" s="520"/>
      <c r="L57" s="520"/>
      <c r="M57" s="520"/>
      <c r="N57" s="520"/>
      <c r="O57" s="520"/>
      <c r="P57" s="520"/>
      <c r="Q57" s="520"/>
      <c r="R57" s="520"/>
      <c r="S57" s="520"/>
      <c r="T57" s="520"/>
      <c r="U57" s="520"/>
      <c r="V57" s="520"/>
      <c r="W57" s="520"/>
      <c r="X57" s="520"/>
      <c r="Y57" s="520"/>
      <c r="Z57" s="520"/>
      <c r="AA57" s="520"/>
      <c r="AB57" s="520"/>
      <c r="AC57" s="520"/>
      <c r="AD57" s="520"/>
      <c r="AE57" s="520"/>
      <c r="AF57" s="520"/>
      <c r="AG57" s="520"/>
      <c r="AI57" s="25" t="s">
        <v>239</v>
      </c>
    </row>
    <row r="58" spans="2:35">
      <c r="B58" s="137"/>
      <c r="C58" s="520"/>
      <c r="D58" s="520"/>
      <c r="E58" s="520"/>
      <c r="F58" s="520"/>
      <c r="G58" s="520"/>
      <c r="H58" s="520"/>
      <c r="I58" s="520"/>
      <c r="J58" s="520"/>
      <c r="K58" s="520"/>
      <c r="L58" s="520"/>
      <c r="M58" s="520"/>
      <c r="N58" s="520"/>
      <c r="O58" s="520"/>
      <c r="P58" s="520"/>
      <c r="Q58" s="520"/>
      <c r="R58" s="520"/>
      <c r="S58" s="520"/>
      <c r="T58" s="520"/>
      <c r="U58" s="520"/>
      <c r="V58" s="520"/>
      <c r="W58" s="520"/>
      <c r="X58" s="520"/>
      <c r="Y58" s="520"/>
      <c r="Z58" s="520"/>
      <c r="AA58" s="520"/>
      <c r="AB58" s="520"/>
      <c r="AC58" s="520"/>
      <c r="AD58" s="520"/>
      <c r="AE58" s="520"/>
      <c r="AF58" s="520"/>
      <c r="AG58" s="520"/>
    </row>
    <row r="59" spans="2:35">
      <c r="B59" s="137"/>
      <c r="C59" s="520"/>
      <c r="D59" s="520"/>
      <c r="E59" s="520"/>
      <c r="F59" s="520"/>
      <c r="G59" s="520"/>
      <c r="H59" s="520"/>
      <c r="I59" s="520"/>
      <c r="J59" s="520"/>
      <c r="K59" s="520"/>
      <c r="L59" s="520"/>
      <c r="M59" s="520"/>
      <c r="N59" s="520"/>
      <c r="O59" s="520"/>
      <c r="P59" s="520"/>
      <c r="Q59" s="520"/>
      <c r="R59" s="520"/>
      <c r="S59" s="520"/>
      <c r="T59" s="520"/>
      <c r="U59" s="520"/>
      <c r="V59" s="520"/>
      <c r="W59" s="520"/>
      <c r="X59" s="520"/>
      <c r="Y59" s="520"/>
      <c r="Z59" s="520"/>
      <c r="AA59" s="520"/>
      <c r="AB59" s="520"/>
      <c r="AC59" s="520"/>
      <c r="AD59" s="520"/>
      <c r="AE59" s="520"/>
      <c r="AF59" s="520"/>
      <c r="AG59" s="520"/>
    </row>
    <row r="60" spans="2:35">
      <c r="B60" s="137"/>
      <c r="C60" s="520"/>
      <c r="D60" s="520"/>
      <c r="E60" s="520"/>
      <c r="F60" s="520"/>
      <c r="G60" s="520"/>
      <c r="H60" s="520"/>
      <c r="I60" s="520"/>
      <c r="J60" s="520"/>
      <c r="K60" s="520"/>
      <c r="L60" s="520"/>
      <c r="M60" s="520"/>
      <c r="N60" s="520"/>
      <c r="O60" s="520"/>
      <c r="P60" s="520"/>
      <c r="Q60" s="520"/>
      <c r="R60" s="520"/>
      <c r="S60" s="520"/>
      <c r="T60" s="520"/>
      <c r="U60" s="520"/>
      <c r="V60" s="520"/>
      <c r="W60" s="520"/>
      <c r="X60" s="520"/>
      <c r="Y60" s="520"/>
      <c r="Z60" s="520"/>
      <c r="AA60" s="520"/>
      <c r="AB60" s="520"/>
      <c r="AC60" s="520"/>
      <c r="AD60" s="520"/>
      <c r="AE60" s="520"/>
      <c r="AF60" s="520"/>
      <c r="AG60" s="520"/>
    </row>
    <row r="61" spans="2:35">
      <c r="B61" s="137"/>
      <c r="C61" s="520"/>
      <c r="D61" s="520"/>
      <c r="E61" s="520"/>
      <c r="F61" s="520"/>
      <c r="G61" s="520"/>
      <c r="H61" s="520"/>
      <c r="I61" s="520"/>
      <c r="J61" s="520"/>
      <c r="K61" s="520"/>
      <c r="L61" s="520"/>
      <c r="M61" s="520"/>
      <c r="N61" s="520"/>
      <c r="O61" s="520"/>
      <c r="P61" s="520"/>
      <c r="Q61" s="520"/>
      <c r="R61" s="520"/>
      <c r="S61" s="520"/>
      <c r="T61" s="520"/>
      <c r="U61" s="520"/>
      <c r="V61" s="520"/>
      <c r="W61" s="520"/>
      <c r="X61" s="520"/>
      <c r="Y61" s="520"/>
      <c r="Z61" s="520"/>
      <c r="AA61" s="520"/>
      <c r="AB61" s="520"/>
      <c r="AC61" s="520"/>
      <c r="AD61" s="520"/>
      <c r="AE61" s="520"/>
      <c r="AF61" s="520"/>
      <c r="AG61" s="520"/>
    </row>
    <row r="62" spans="2:35">
      <c r="B62" s="137"/>
      <c r="C62" s="520"/>
      <c r="D62" s="520"/>
      <c r="E62" s="520"/>
      <c r="F62" s="520"/>
      <c r="G62" s="520"/>
      <c r="H62" s="520"/>
      <c r="I62" s="520"/>
      <c r="J62" s="520"/>
      <c r="K62" s="520"/>
      <c r="L62" s="520"/>
      <c r="M62" s="520"/>
      <c r="N62" s="520"/>
      <c r="O62" s="520"/>
      <c r="P62" s="520"/>
      <c r="Q62" s="520"/>
      <c r="R62" s="520"/>
      <c r="S62" s="520"/>
      <c r="T62" s="520"/>
      <c r="U62" s="520"/>
      <c r="V62" s="520"/>
      <c r="W62" s="520"/>
      <c r="X62" s="520"/>
      <c r="Y62" s="520"/>
      <c r="Z62" s="520"/>
      <c r="AA62" s="520"/>
      <c r="AB62" s="520"/>
      <c r="AC62" s="520"/>
      <c r="AD62" s="520"/>
      <c r="AE62" s="520"/>
      <c r="AF62" s="520"/>
      <c r="AG62" s="520"/>
    </row>
    <row r="63" spans="2:35">
      <c r="B63" s="137"/>
      <c r="C63" s="520"/>
      <c r="D63" s="520"/>
      <c r="E63" s="520"/>
      <c r="F63" s="520"/>
      <c r="G63" s="520"/>
      <c r="H63" s="520"/>
      <c r="I63" s="520"/>
      <c r="J63" s="520"/>
      <c r="K63" s="520"/>
      <c r="L63" s="520"/>
      <c r="M63" s="520"/>
      <c r="N63" s="520"/>
      <c r="O63" s="520"/>
      <c r="P63" s="520"/>
      <c r="Q63" s="520"/>
      <c r="R63" s="520"/>
      <c r="S63" s="520"/>
      <c r="T63" s="520"/>
      <c r="U63" s="520"/>
      <c r="V63" s="520"/>
      <c r="W63" s="520"/>
      <c r="X63" s="520"/>
      <c r="Y63" s="520"/>
      <c r="Z63" s="520"/>
      <c r="AA63" s="520"/>
      <c r="AB63" s="520"/>
      <c r="AC63" s="520"/>
      <c r="AD63" s="520"/>
      <c r="AE63" s="520"/>
      <c r="AF63" s="520"/>
      <c r="AG63" s="520"/>
    </row>
    <row r="64" spans="2:35">
      <c r="B64" s="137"/>
      <c r="C64" s="520"/>
      <c r="D64" s="520"/>
      <c r="E64" s="520"/>
      <c r="F64" s="520"/>
      <c r="G64" s="520"/>
      <c r="H64" s="520"/>
      <c r="I64" s="520"/>
      <c r="J64" s="520"/>
      <c r="K64" s="520"/>
      <c r="L64" s="520"/>
      <c r="M64" s="520"/>
      <c r="N64" s="520"/>
      <c r="O64" s="520"/>
      <c r="P64" s="520"/>
      <c r="Q64" s="520"/>
      <c r="R64" s="520"/>
      <c r="S64" s="520"/>
      <c r="T64" s="520"/>
      <c r="U64" s="520"/>
      <c r="V64" s="520"/>
      <c r="W64" s="520"/>
      <c r="X64" s="520"/>
      <c r="Y64" s="520"/>
      <c r="Z64" s="520"/>
      <c r="AA64" s="520"/>
      <c r="AB64" s="520"/>
      <c r="AC64" s="520"/>
      <c r="AD64" s="520"/>
      <c r="AE64" s="520"/>
      <c r="AF64" s="520"/>
      <c r="AG64" s="520"/>
    </row>
    <row r="65" spans="2:33">
      <c r="B65" s="137"/>
      <c r="C65" s="520"/>
      <c r="D65" s="520"/>
      <c r="E65" s="520"/>
      <c r="F65" s="520"/>
      <c r="G65" s="520"/>
      <c r="H65" s="520"/>
      <c r="I65" s="520"/>
      <c r="J65" s="520"/>
      <c r="K65" s="520"/>
      <c r="L65" s="520"/>
      <c r="M65" s="520"/>
      <c r="N65" s="520"/>
      <c r="O65" s="520"/>
      <c r="P65" s="520"/>
      <c r="Q65" s="520"/>
      <c r="R65" s="520"/>
      <c r="S65" s="520"/>
      <c r="T65" s="520"/>
      <c r="U65" s="520"/>
      <c r="V65" s="520"/>
      <c r="W65" s="520"/>
      <c r="X65" s="520"/>
      <c r="Y65" s="520"/>
      <c r="Z65" s="520"/>
      <c r="AA65" s="520"/>
      <c r="AB65" s="520"/>
      <c r="AC65" s="520"/>
      <c r="AD65" s="520"/>
      <c r="AE65" s="520"/>
      <c r="AF65" s="520"/>
      <c r="AG65" s="520"/>
    </row>
    <row r="66" spans="2:33">
      <c r="B66" s="137"/>
      <c r="C66" s="520"/>
      <c r="D66" s="520"/>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row>
    <row r="67" spans="2:33">
      <c r="B67" s="137"/>
      <c r="C67" s="520"/>
      <c r="D67" s="520"/>
      <c r="E67" s="520"/>
      <c r="F67" s="520"/>
      <c r="G67" s="520"/>
      <c r="H67" s="520"/>
      <c r="I67" s="520"/>
      <c r="J67" s="520"/>
      <c r="K67" s="520"/>
      <c r="L67" s="520"/>
      <c r="M67" s="520"/>
      <c r="N67" s="520"/>
      <c r="O67" s="520"/>
      <c r="P67" s="520"/>
      <c r="Q67" s="520"/>
      <c r="R67" s="520"/>
      <c r="S67" s="520"/>
      <c r="T67" s="520"/>
      <c r="U67" s="520"/>
      <c r="V67" s="520"/>
      <c r="W67" s="520"/>
      <c r="X67" s="520"/>
      <c r="Y67" s="520"/>
      <c r="Z67" s="520"/>
      <c r="AA67" s="520"/>
      <c r="AB67" s="520"/>
      <c r="AC67" s="520"/>
      <c r="AD67" s="520"/>
      <c r="AE67" s="520"/>
      <c r="AF67" s="520"/>
      <c r="AG67" s="520"/>
    </row>
    <row r="68" spans="2:33">
      <c r="B68" s="137"/>
      <c r="C68" s="520"/>
      <c r="D68" s="520"/>
      <c r="E68" s="520"/>
      <c r="F68" s="520"/>
      <c r="G68" s="520"/>
      <c r="H68" s="520"/>
      <c r="I68" s="520"/>
      <c r="J68" s="520"/>
      <c r="K68" s="520"/>
      <c r="L68" s="520"/>
      <c r="M68" s="520"/>
      <c r="N68" s="520"/>
      <c r="O68" s="520"/>
      <c r="P68" s="520"/>
      <c r="Q68" s="520"/>
      <c r="R68" s="520"/>
      <c r="S68" s="520"/>
      <c r="T68" s="520"/>
      <c r="U68" s="520"/>
      <c r="V68" s="520"/>
      <c r="W68" s="520"/>
      <c r="X68" s="520"/>
      <c r="Y68" s="520"/>
      <c r="Z68" s="520"/>
      <c r="AA68" s="520"/>
      <c r="AB68" s="520"/>
      <c r="AC68" s="520"/>
      <c r="AD68" s="520"/>
      <c r="AE68" s="520"/>
      <c r="AF68" s="520"/>
      <c r="AG68" s="520"/>
    </row>
    <row r="69" spans="2:33">
      <c r="B69" s="137"/>
      <c r="C69" s="520"/>
      <c r="D69" s="520"/>
      <c r="E69" s="520"/>
      <c r="F69" s="520"/>
      <c r="G69" s="520"/>
      <c r="H69" s="520"/>
      <c r="I69" s="520"/>
      <c r="J69" s="520"/>
      <c r="K69" s="520"/>
      <c r="L69" s="520"/>
      <c r="M69" s="520"/>
      <c r="N69" s="520"/>
      <c r="O69" s="520"/>
      <c r="P69" s="520"/>
      <c r="Q69" s="520"/>
      <c r="R69" s="520"/>
      <c r="S69" s="520"/>
      <c r="T69" s="520"/>
      <c r="U69" s="520"/>
      <c r="V69" s="520"/>
      <c r="W69" s="520"/>
      <c r="X69" s="520"/>
      <c r="Y69" s="520"/>
      <c r="Z69" s="520"/>
      <c r="AA69" s="520"/>
      <c r="AB69" s="520"/>
      <c r="AC69" s="520"/>
      <c r="AD69" s="520"/>
      <c r="AE69" s="520"/>
      <c r="AF69" s="520"/>
      <c r="AG69" s="520"/>
    </row>
  </sheetData>
  <sheetProtection sheet="1" selectLockedCells="1"/>
  <mergeCells count="61">
    <mergeCell ref="C7:AF7"/>
    <mergeCell ref="B27:J27"/>
    <mergeCell ref="R27:T27"/>
    <mergeCell ref="K27:Q27"/>
    <mergeCell ref="X10:AF10"/>
    <mergeCell ref="W8:AE8"/>
    <mergeCell ref="R18:AF19"/>
    <mergeCell ref="L18:P19"/>
    <mergeCell ref="L15:P16"/>
    <mergeCell ref="R15:AF16"/>
    <mergeCell ref="R21:AF22"/>
    <mergeCell ref="L21:P22"/>
    <mergeCell ref="B1:D1"/>
    <mergeCell ref="C2:AF2"/>
    <mergeCell ref="M4:N4"/>
    <mergeCell ref="O4:T4"/>
    <mergeCell ref="U4:V4"/>
    <mergeCell ref="K28:Q28"/>
    <mergeCell ref="Q42:AF43"/>
    <mergeCell ref="L42:O43"/>
    <mergeCell ref="B28:J28"/>
    <mergeCell ref="B30:AG30"/>
    <mergeCell ref="B29:AG29"/>
    <mergeCell ref="B32:AG32"/>
    <mergeCell ref="B34:B49"/>
    <mergeCell ref="E35:Y35"/>
    <mergeCell ref="Q39:AF40"/>
    <mergeCell ref="L39:O40"/>
    <mergeCell ref="B51:AG51"/>
    <mergeCell ref="Q45:AF46"/>
    <mergeCell ref="L45:O46"/>
    <mergeCell ref="L48:O49"/>
    <mergeCell ref="C48:E48"/>
    <mergeCell ref="H47:I47"/>
    <mergeCell ref="F45:G45"/>
    <mergeCell ref="H45:J45"/>
    <mergeCell ref="W53:Z53"/>
    <mergeCell ref="AA52:AG52"/>
    <mergeCell ref="AA53:AG53"/>
    <mergeCell ref="J52:V52"/>
    <mergeCell ref="B52:E52"/>
    <mergeCell ref="B53:E53"/>
    <mergeCell ref="F52:I52"/>
    <mergeCell ref="F53:I53"/>
    <mergeCell ref="J53:V53"/>
    <mergeCell ref="C56:AG69"/>
    <mergeCell ref="P1:U1"/>
    <mergeCell ref="E1:O1"/>
    <mergeCell ref="C11:E11"/>
    <mergeCell ref="Q48:AE49"/>
    <mergeCell ref="AF48:AG49"/>
    <mergeCell ref="L24:P25"/>
    <mergeCell ref="R24:AE25"/>
    <mergeCell ref="AF24:AG25"/>
    <mergeCell ref="U28:X28"/>
    <mergeCell ref="U27:X27"/>
    <mergeCell ref="Y28:AG28"/>
    <mergeCell ref="Y27:AG27"/>
    <mergeCell ref="R28:T28"/>
    <mergeCell ref="X37:AF37"/>
    <mergeCell ref="W52:Z52"/>
  </mergeCells>
  <phoneticPr fontId="1"/>
  <pageMargins left="0.78740157480314965" right="0.55118110236220474" top="0.74803149606299213" bottom="0.43307086614173229" header="0.31496062992125984" footer="0.31496062992125984"/>
  <pageSetup paperSize="9" fitToHeight="0" orientation="portrait" blackAndWhite="1" r:id="rId1"/>
  <rowBreaks count="1" manualBreakCount="1">
    <brk id="54"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基本項目</vt:lpstr>
      <vt:lpstr>選挙人情報</vt:lpstr>
      <vt:lpstr>１　入所・入院者からの請求依頼書（選管への提出不要）</vt:lpstr>
      <vt:lpstr>２　請求書</vt:lpstr>
      <vt:lpstr>３　請求書別紙</vt:lpstr>
      <vt:lpstr>４　代理投票通知書</vt:lpstr>
      <vt:lpstr>５　代理投票仮投票</vt:lpstr>
      <vt:lpstr>６送致書</vt:lpstr>
      <vt:lpstr>７　経費請求書</vt:lpstr>
      <vt:lpstr>８　経費請求書別紙</vt:lpstr>
      <vt:lpstr>集計表</vt:lpstr>
      <vt:lpstr>コード表</vt:lpstr>
      <vt:lpstr>'１　入所・入院者からの請求依頼書（選管への提出不要）'!Print_Area</vt:lpstr>
      <vt:lpstr>'２　請求書'!Print_Area</vt:lpstr>
      <vt:lpstr>'３　請求書別紙'!Print_Area</vt:lpstr>
      <vt:lpstr>'４　代理投票通知書'!Print_Area</vt:lpstr>
      <vt:lpstr>'５　代理投票仮投票'!Print_Area</vt:lpstr>
      <vt:lpstr>'６送致書'!Print_Area</vt:lpstr>
      <vt:lpstr>'７　経費請求書'!Print_Area</vt:lpstr>
      <vt:lpstr>'８　経費請求書別紙'!Print_Area</vt:lpstr>
      <vt:lpstr>コード表!Print_Area</vt:lpstr>
      <vt:lpstr>基本項目!Print_Area</vt:lpstr>
      <vt:lpstr>集計表!Print_Area</vt:lpstr>
      <vt:lpstr>'３　請求書別紙'!Print_Titles</vt:lpstr>
      <vt:lpstr>'８　経費請求書別紙'!Print_Titles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河原隆</dc:creator>
  <cp:lastModifiedBy>Windows ユーザー</cp:lastModifiedBy>
  <cp:lastPrinted>2024-09-09T01:10:09Z</cp:lastPrinted>
  <dcterms:created xsi:type="dcterms:W3CDTF">2024-03-28T03:48:00Z</dcterms:created>
  <dcterms:modified xsi:type="dcterms:W3CDTF">2024-09-10T02:09:10Z</dcterms:modified>
</cp:coreProperties>
</file>